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arin\Desktop\"/>
    </mc:Choice>
  </mc:AlternateContent>
  <xr:revisionPtr revIDLastSave="0" documentId="13_ncr:1_{E02AAB01-47C9-4D75-8916-9E23DE3471F4}" xr6:coauthVersionLast="47" xr6:coauthVersionMax="47" xr10:uidLastSave="{00000000-0000-0000-0000-000000000000}"/>
  <bookViews>
    <workbookView xWindow="-110" yWindow="-110" windowWidth="19420" windowHeight="10420" activeTab="4" xr2:uid="{00000000-000D-0000-FFFF-FFFF00000000}"/>
  </bookViews>
  <sheets>
    <sheet name="2018" sheetId="16" r:id="rId1"/>
    <sheet name="2019" sheetId="15" r:id="rId2"/>
    <sheet name="2020" sheetId="17" r:id="rId3"/>
    <sheet name="2021" sheetId="14" r:id="rId4"/>
    <sheet name="2022" sheetId="11" r:id="rId5"/>
    <sheet name="Jämförelse" sheetId="12" r:id="rId6"/>
    <sheet name="Handbok" sheetId="2" r:id="rId7"/>
    <sheet name="Datavalidering" sheetId="1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2" l="1"/>
  <c r="E6" i="12"/>
  <c r="E7" i="12"/>
  <c r="D5" i="12"/>
  <c r="D6" i="12"/>
  <c r="C5" i="12"/>
  <c r="C6" i="12"/>
  <c r="B6" i="12"/>
  <c r="B5" i="12"/>
  <c r="E63" i="17"/>
  <c r="E62" i="17"/>
  <c r="E61" i="17"/>
  <c r="E60" i="17"/>
  <c r="E59" i="17"/>
  <c r="C64" i="17" s="1"/>
  <c r="C56" i="17"/>
  <c r="D47" i="17"/>
  <c r="D45" i="17"/>
  <c r="D44" i="17"/>
  <c r="D43" i="17"/>
  <c r="D42" i="17"/>
  <c r="C50" i="17" s="1"/>
  <c r="F29" i="17"/>
  <c r="C29" i="17"/>
  <c r="C31" i="17" s="1"/>
  <c r="I26" i="17"/>
  <c r="I25" i="17"/>
  <c r="I24" i="17"/>
  <c r="I23" i="17"/>
  <c r="I22" i="17"/>
  <c r="C32" i="17" s="1"/>
  <c r="I13" i="17"/>
  <c r="H13" i="17"/>
  <c r="G13" i="17"/>
  <c r="F13" i="17"/>
  <c r="E13" i="17"/>
  <c r="C18" i="17" s="1"/>
  <c r="D13" i="17"/>
  <c r="C13" i="17"/>
  <c r="K10" i="17"/>
  <c r="K9" i="17"/>
  <c r="K8" i="17"/>
  <c r="K7" i="17"/>
  <c r="K6" i="17"/>
  <c r="C16" i="17" s="1"/>
  <c r="C55" i="17" s="1"/>
  <c r="I23" i="11"/>
  <c r="I24" i="11"/>
  <c r="I25" i="11"/>
  <c r="I26" i="11"/>
  <c r="I22" i="11"/>
  <c r="K7" i="11"/>
  <c r="K8" i="11"/>
  <c r="K9" i="11"/>
  <c r="K10" i="11"/>
  <c r="K6" i="11"/>
  <c r="I26" i="14"/>
  <c r="I25" i="14"/>
  <c r="I24" i="14"/>
  <c r="I23" i="14"/>
  <c r="I22" i="14"/>
  <c r="I26" i="15"/>
  <c r="I25" i="15"/>
  <c r="I24" i="15"/>
  <c r="I23" i="15"/>
  <c r="I22" i="15"/>
  <c r="I26" i="16"/>
  <c r="I25" i="16"/>
  <c r="I24" i="16"/>
  <c r="I23" i="16"/>
  <c r="I22" i="16"/>
  <c r="D4" i="12"/>
  <c r="E4" i="12"/>
  <c r="B4" i="12"/>
  <c r="E3" i="12"/>
  <c r="D3" i="12"/>
  <c r="B3" i="12"/>
  <c r="E63" i="16"/>
  <c r="E62" i="16"/>
  <c r="C64" i="16" s="1"/>
  <c r="E61" i="16"/>
  <c r="E60" i="16"/>
  <c r="E59" i="16"/>
  <c r="C56" i="16"/>
  <c r="C50" i="16"/>
  <c r="D47" i="16"/>
  <c r="C49" i="16" s="1"/>
  <c r="D45" i="16"/>
  <c r="D44" i="16"/>
  <c r="D43" i="16"/>
  <c r="D42" i="16"/>
  <c r="F29" i="16"/>
  <c r="C29" i="16"/>
  <c r="C31" i="16" s="1"/>
  <c r="C18" i="16"/>
  <c r="C15" i="16"/>
  <c r="I13" i="16"/>
  <c r="H13" i="16"/>
  <c r="G13" i="16"/>
  <c r="F13" i="16"/>
  <c r="E13" i="16"/>
  <c r="D13" i="16"/>
  <c r="C13" i="16"/>
  <c r="K10" i="16"/>
  <c r="C16" i="16" s="1"/>
  <c r="K9" i="16"/>
  <c r="K8" i="16"/>
  <c r="K7" i="16"/>
  <c r="K6" i="16"/>
  <c r="C64" i="15"/>
  <c r="E63" i="15"/>
  <c r="E62" i="15"/>
  <c r="E61" i="15"/>
  <c r="E60" i="15"/>
  <c r="E59" i="15"/>
  <c r="C56" i="15"/>
  <c r="C50" i="15"/>
  <c r="D47" i="15"/>
  <c r="D45" i="15"/>
  <c r="D44" i="15"/>
  <c r="D43" i="15"/>
  <c r="D42" i="15"/>
  <c r="C49" i="15" s="1"/>
  <c r="C31" i="15"/>
  <c r="F29" i="15"/>
  <c r="C29" i="15"/>
  <c r="C18" i="15"/>
  <c r="I13" i="15"/>
  <c r="H13" i="15"/>
  <c r="G13" i="15"/>
  <c r="F13" i="15"/>
  <c r="E13" i="15"/>
  <c r="D13" i="15"/>
  <c r="C15" i="15" s="1"/>
  <c r="C13" i="15"/>
  <c r="K10" i="15"/>
  <c r="K9" i="15"/>
  <c r="K8" i="15"/>
  <c r="K7" i="15"/>
  <c r="K6" i="15"/>
  <c r="C16" i="15" s="1"/>
  <c r="C64" i="14"/>
  <c r="E63" i="14"/>
  <c r="E62" i="14"/>
  <c r="E61" i="14"/>
  <c r="E60" i="14"/>
  <c r="E59" i="14"/>
  <c r="C56" i="14"/>
  <c r="C50" i="14"/>
  <c r="D47" i="14"/>
  <c r="D45" i="14"/>
  <c r="D44" i="14"/>
  <c r="D43" i="14"/>
  <c r="C49" i="14" s="1"/>
  <c r="D42" i="14"/>
  <c r="C31" i="14"/>
  <c r="F29" i="14"/>
  <c r="C29" i="14"/>
  <c r="I13" i="14"/>
  <c r="H13" i="14"/>
  <c r="G13" i="14"/>
  <c r="F13" i="14"/>
  <c r="E13" i="14"/>
  <c r="C18" i="14" s="1"/>
  <c r="D13" i="14"/>
  <c r="C13" i="14"/>
  <c r="C15" i="14" s="1"/>
  <c r="K10" i="14"/>
  <c r="K9" i="14"/>
  <c r="K8" i="14"/>
  <c r="K7" i="14"/>
  <c r="K6" i="14"/>
  <c r="C16" i="14" s="1"/>
  <c r="D13" i="11"/>
  <c r="E59" i="11"/>
  <c r="E63" i="11"/>
  <c r="E62" i="11"/>
  <c r="E61" i="11"/>
  <c r="E60" i="11"/>
  <c r="C56" i="11"/>
  <c r="D47" i="11"/>
  <c r="D45" i="11"/>
  <c r="D44" i="11"/>
  <c r="D43" i="11"/>
  <c r="D42" i="11"/>
  <c r="F29" i="11"/>
  <c r="C29" i="11"/>
  <c r="I13" i="11"/>
  <c r="H13" i="11"/>
  <c r="G13" i="11"/>
  <c r="F13" i="11"/>
  <c r="E13" i="11"/>
  <c r="C13" i="11"/>
  <c r="C15" i="17" l="1"/>
  <c r="C49" i="17"/>
  <c r="C31" i="11"/>
  <c r="C32" i="14"/>
  <c r="C32" i="15"/>
  <c r="C4" i="12" s="1"/>
  <c r="C32" i="16"/>
  <c r="C3" i="12" s="1"/>
  <c r="C15" i="11"/>
  <c r="C64" i="11"/>
  <c r="C50" i="11"/>
  <c r="D7" i="12" s="1"/>
  <c r="C32" i="11"/>
  <c r="C7" i="12" s="1"/>
  <c r="C18" i="11"/>
  <c r="C16" i="11"/>
  <c r="B7" i="12" s="1"/>
  <c r="C49" i="11"/>
  <c r="C55" i="14" l="1"/>
  <c r="C55" i="15"/>
  <c r="C55" i="16"/>
  <c r="C5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ADDD97E5-9411-42AE-83E8-41FD0773C809}">
      <text>
        <r>
          <rPr>
            <b/>
            <sz val="9"/>
            <color indexed="81"/>
            <rFont val="Tahoma"/>
            <family val="2"/>
          </rPr>
          <t>Gunnar Westling:</t>
        </r>
        <r>
          <rPr>
            <sz val="9"/>
            <color indexed="81"/>
            <rFont val="Tahoma"/>
            <family val="2"/>
          </rPr>
          <t xml:space="preserve">
Mätaravläsning</t>
        </r>
      </text>
    </comment>
    <comment ref="F21" authorId="0" shapeId="0" xr:uid="{CE706D6D-595C-40A6-9DF1-A14613BEDE07}">
      <text>
        <r>
          <rPr>
            <b/>
            <sz val="9"/>
            <color indexed="81"/>
            <rFont val="Tahoma"/>
            <family val="2"/>
          </rPr>
          <t>Gunnar Westling:</t>
        </r>
        <r>
          <rPr>
            <sz val="9"/>
            <color indexed="81"/>
            <rFont val="Tahoma"/>
            <family val="2"/>
          </rPr>
          <t xml:space="preserve">
Avläst eller uppskattad produktion</t>
        </r>
      </text>
    </comment>
    <comment ref="B46" authorId="0" shapeId="0" xr:uid="{801357AA-4751-4749-9115-BB75131CCC07}">
      <text>
        <r>
          <rPr>
            <b/>
            <sz val="9"/>
            <color indexed="81"/>
            <rFont val="Tahoma"/>
            <family val="2"/>
          </rPr>
          <t>Gunnar Westling:</t>
        </r>
        <r>
          <rPr>
            <sz val="9"/>
            <color indexed="81"/>
            <rFont val="Tahoma"/>
            <family val="2"/>
          </rPr>
          <t xml:space="preserve">
Brännolja till fordon, ej till uppvärmning</t>
        </r>
      </text>
    </comment>
    <comment ref="B47" authorId="0" shapeId="0" xr:uid="{B50EBD40-71EB-4F85-9E0A-0D3F758986CF}">
      <text>
        <r>
          <rPr>
            <b/>
            <sz val="9"/>
            <color indexed="81"/>
            <rFont val="Tahoma"/>
            <family val="2"/>
          </rPr>
          <t>Gunnar Westling:</t>
        </r>
        <r>
          <rPr>
            <sz val="9"/>
            <color indexed="81"/>
            <rFont val="Tahoma"/>
            <family val="2"/>
          </rPr>
          <t xml:space="preserve">
Om elmängd till elfordon finns registrerad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6A9E866A-71CC-43AB-9E02-E426F9E82063}">
      <text>
        <r>
          <rPr>
            <b/>
            <sz val="9"/>
            <color indexed="81"/>
            <rFont val="Tahoma"/>
            <family val="2"/>
          </rPr>
          <t>Gunnar Westling:</t>
        </r>
        <r>
          <rPr>
            <sz val="9"/>
            <color indexed="81"/>
            <rFont val="Tahoma"/>
            <family val="2"/>
          </rPr>
          <t xml:space="preserve">
Mätaravläsning</t>
        </r>
      </text>
    </comment>
    <comment ref="F21" authorId="0" shapeId="0" xr:uid="{DA5AB6DE-1947-4CF1-8CFA-09088EC11E15}">
      <text>
        <r>
          <rPr>
            <b/>
            <sz val="9"/>
            <color indexed="81"/>
            <rFont val="Tahoma"/>
            <family val="2"/>
          </rPr>
          <t>Gunnar Westling:</t>
        </r>
        <r>
          <rPr>
            <sz val="9"/>
            <color indexed="81"/>
            <rFont val="Tahoma"/>
            <family val="2"/>
          </rPr>
          <t xml:space="preserve">
Avläst eller uppskattad produktion</t>
        </r>
      </text>
    </comment>
    <comment ref="B46" authorId="0" shapeId="0" xr:uid="{CA1BD5E1-90E0-4C29-A65F-FCF2BF044BD4}">
      <text>
        <r>
          <rPr>
            <b/>
            <sz val="9"/>
            <color indexed="81"/>
            <rFont val="Tahoma"/>
            <family val="2"/>
          </rPr>
          <t>Gunnar Westling:</t>
        </r>
        <r>
          <rPr>
            <sz val="9"/>
            <color indexed="81"/>
            <rFont val="Tahoma"/>
            <family val="2"/>
          </rPr>
          <t xml:space="preserve">
Brännolja till fordon, ej till uppvärmning</t>
        </r>
      </text>
    </comment>
    <comment ref="B47" authorId="0" shapeId="0" xr:uid="{B5A912FB-3C21-474D-853A-D39931F2E948}">
      <text>
        <r>
          <rPr>
            <b/>
            <sz val="9"/>
            <color indexed="81"/>
            <rFont val="Tahoma"/>
            <family val="2"/>
          </rPr>
          <t>Gunnar Westling:</t>
        </r>
        <r>
          <rPr>
            <sz val="9"/>
            <color indexed="81"/>
            <rFont val="Tahoma"/>
            <family val="2"/>
          </rPr>
          <t xml:space="preserve">
Om elmängd till elfordon finns registrerad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1E7B7C94-8337-4CFB-8BF7-A1FC2422A6CE}">
      <text>
        <r>
          <rPr>
            <b/>
            <sz val="9"/>
            <color indexed="81"/>
            <rFont val="Tahoma"/>
            <family val="2"/>
          </rPr>
          <t>Gunnar Westling:</t>
        </r>
        <r>
          <rPr>
            <sz val="9"/>
            <color indexed="81"/>
            <rFont val="Tahoma"/>
            <family val="2"/>
          </rPr>
          <t xml:space="preserve">
Mätaravläsning</t>
        </r>
      </text>
    </comment>
    <comment ref="F21" authorId="0" shapeId="0" xr:uid="{9CCD2D49-15E4-4245-9D00-C12D77955607}">
      <text>
        <r>
          <rPr>
            <b/>
            <sz val="9"/>
            <color indexed="81"/>
            <rFont val="Tahoma"/>
            <family val="2"/>
          </rPr>
          <t>Gunnar Westling:</t>
        </r>
        <r>
          <rPr>
            <sz val="9"/>
            <color indexed="81"/>
            <rFont val="Tahoma"/>
            <family val="2"/>
          </rPr>
          <t xml:space="preserve">
Avläst eller uppskattad produktion</t>
        </r>
      </text>
    </comment>
    <comment ref="B46" authorId="0" shapeId="0" xr:uid="{475BCD37-C7AF-4E41-BF84-216829BD97B3}">
      <text>
        <r>
          <rPr>
            <b/>
            <sz val="9"/>
            <color indexed="81"/>
            <rFont val="Tahoma"/>
            <family val="2"/>
          </rPr>
          <t>Gunnar Westling:</t>
        </r>
        <r>
          <rPr>
            <sz val="9"/>
            <color indexed="81"/>
            <rFont val="Tahoma"/>
            <family val="2"/>
          </rPr>
          <t xml:space="preserve">
Brännolja till fordon, ej till uppvärmning</t>
        </r>
      </text>
    </comment>
    <comment ref="B47" authorId="0" shapeId="0" xr:uid="{4F481C06-8230-446D-B3EE-1B999CE43F93}">
      <text>
        <r>
          <rPr>
            <b/>
            <sz val="9"/>
            <color indexed="81"/>
            <rFont val="Tahoma"/>
            <family val="2"/>
          </rPr>
          <t>Gunnar Westling:</t>
        </r>
        <r>
          <rPr>
            <sz val="9"/>
            <color indexed="81"/>
            <rFont val="Tahoma"/>
            <family val="2"/>
          </rPr>
          <t xml:space="preserve">
Om elmängd till elfordon finns registrerad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3EF7941A-2790-48CF-B2F2-D481A52D9732}">
      <text>
        <r>
          <rPr>
            <b/>
            <sz val="9"/>
            <color indexed="81"/>
            <rFont val="Tahoma"/>
            <family val="2"/>
          </rPr>
          <t>Gunnar Westling:</t>
        </r>
        <r>
          <rPr>
            <sz val="9"/>
            <color indexed="81"/>
            <rFont val="Tahoma"/>
            <family val="2"/>
          </rPr>
          <t xml:space="preserve">
Mätaravläsning</t>
        </r>
      </text>
    </comment>
    <comment ref="F21" authorId="0" shapeId="0" xr:uid="{686CF04A-60C1-4745-A4B6-578F62F39A22}">
      <text>
        <r>
          <rPr>
            <b/>
            <sz val="9"/>
            <color indexed="81"/>
            <rFont val="Tahoma"/>
            <family val="2"/>
          </rPr>
          <t>Gunnar Westling:</t>
        </r>
        <r>
          <rPr>
            <sz val="9"/>
            <color indexed="81"/>
            <rFont val="Tahoma"/>
            <family val="2"/>
          </rPr>
          <t xml:space="preserve">
Avläst eller uppskattad produktion</t>
        </r>
      </text>
    </comment>
    <comment ref="B46" authorId="0" shapeId="0" xr:uid="{97399D9A-C641-47C3-9C51-7ABEAC31DBDE}">
      <text>
        <r>
          <rPr>
            <b/>
            <sz val="9"/>
            <color indexed="81"/>
            <rFont val="Tahoma"/>
            <family val="2"/>
          </rPr>
          <t>Gunnar Westling:</t>
        </r>
        <r>
          <rPr>
            <sz val="9"/>
            <color indexed="81"/>
            <rFont val="Tahoma"/>
            <family val="2"/>
          </rPr>
          <t xml:space="preserve">
Brännolja till fordon, ej till uppvärmning</t>
        </r>
      </text>
    </comment>
    <comment ref="B47" authorId="0" shapeId="0" xr:uid="{D714B04D-CD07-47A9-8A0D-BAE18C8F4E72}">
      <text>
        <r>
          <rPr>
            <b/>
            <sz val="9"/>
            <color indexed="81"/>
            <rFont val="Tahoma"/>
            <family val="2"/>
          </rPr>
          <t>Gunnar Westling:</t>
        </r>
        <r>
          <rPr>
            <sz val="9"/>
            <color indexed="81"/>
            <rFont val="Tahoma"/>
            <family val="2"/>
          </rPr>
          <t xml:space="preserve">
Om elmängd till elfordon finns registrerad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Gunnar Westling</author>
  </authors>
  <commentList>
    <comment ref="C21" authorId="0" shapeId="0" xr:uid="{00000000-0006-0000-0300-000001000000}">
      <text>
        <r>
          <rPr>
            <b/>
            <sz val="9"/>
            <color indexed="81"/>
            <rFont val="Tahoma"/>
            <family val="2"/>
          </rPr>
          <t>Gunnar Westling:</t>
        </r>
        <r>
          <rPr>
            <sz val="9"/>
            <color indexed="81"/>
            <rFont val="Tahoma"/>
            <family val="2"/>
          </rPr>
          <t xml:space="preserve">
Mätaravläsning</t>
        </r>
      </text>
    </comment>
    <comment ref="F21" authorId="0" shapeId="0" xr:uid="{00000000-0006-0000-0300-000002000000}">
      <text>
        <r>
          <rPr>
            <b/>
            <sz val="9"/>
            <color indexed="81"/>
            <rFont val="Tahoma"/>
            <family val="2"/>
          </rPr>
          <t>Gunnar Westling:</t>
        </r>
        <r>
          <rPr>
            <sz val="9"/>
            <color indexed="81"/>
            <rFont val="Tahoma"/>
            <family val="2"/>
          </rPr>
          <t xml:space="preserve">
Avläst eller uppskattad produktion</t>
        </r>
      </text>
    </comment>
    <comment ref="B46" authorId="0" shapeId="0" xr:uid="{00000000-0006-0000-0300-000003000000}">
      <text>
        <r>
          <rPr>
            <b/>
            <sz val="9"/>
            <color indexed="81"/>
            <rFont val="Tahoma"/>
            <family val="2"/>
          </rPr>
          <t>Gunnar Westling:</t>
        </r>
        <r>
          <rPr>
            <sz val="9"/>
            <color indexed="81"/>
            <rFont val="Tahoma"/>
            <family val="2"/>
          </rPr>
          <t xml:space="preserve">
Brännolja till fordon, ej till uppvärmning</t>
        </r>
      </text>
    </comment>
    <comment ref="B47" authorId="0" shapeId="0" xr:uid="{00000000-0006-0000-0300-000004000000}">
      <text>
        <r>
          <rPr>
            <b/>
            <sz val="9"/>
            <color indexed="81"/>
            <rFont val="Tahoma"/>
            <family val="2"/>
          </rPr>
          <t>Gunnar Westling:</t>
        </r>
        <r>
          <rPr>
            <sz val="9"/>
            <color indexed="81"/>
            <rFont val="Tahoma"/>
            <family val="2"/>
          </rPr>
          <t xml:space="preserve">
Om elmängd till elfordon finns registrerad</t>
        </r>
      </text>
    </comment>
  </commentList>
</comments>
</file>

<file path=xl/sharedStrings.xml><?xml version="1.0" encoding="utf-8"?>
<sst xmlns="http://schemas.openxmlformats.org/spreadsheetml/2006/main" count="716" uniqueCount="185">
  <si>
    <t>Värme</t>
  </si>
  <si>
    <t>Olja (m3)</t>
  </si>
  <si>
    <t>Pellets (ton)</t>
  </si>
  <si>
    <t>Flis (ton)</t>
  </si>
  <si>
    <t>Olja (MWh)</t>
  </si>
  <si>
    <t>Pellets (MWh)</t>
  </si>
  <si>
    <t>Flis (MWh)</t>
  </si>
  <si>
    <t>Summa</t>
  </si>
  <si>
    <t>CO2 (ton)</t>
  </si>
  <si>
    <t>Summa värme (MWh)</t>
  </si>
  <si>
    <t>Summa CO2 (ton)</t>
  </si>
  <si>
    <t>Summa CO2 värme (ton)</t>
  </si>
  <si>
    <t>El</t>
  </si>
  <si>
    <t>Förbrukning (kWh)</t>
  </si>
  <si>
    <t>Summa el (kWh)</t>
  </si>
  <si>
    <t>Summa CO2 el (ton)</t>
  </si>
  <si>
    <t>Egen solel (kWh)</t>
  </si>
  <si>
    <t>Värmekostnad (€)</t>
  </si>
  <si>
    <t>Elkostnad (€)</t>
  </si>
  <si>
    <t>Transport</t>
  </si>
  <si>
    <t>Antal fordon (st)</t>
  </si>
  <si>
    <t>Bensin</t>
  </si>
  <si>
    <t>Diesel</t>
  </si>
  <si>
    <t>Hybrid</t>
  </si>
  <si>
    <t>Laddhybrid</t>
  </si>
  <si>
    <t>Cykel</t>
  </si>
  <si>
    <t>Busskort</t>
  </si>
  <si>
    <t>Inköpt bränsle</t>
  </si>
  <si>
    <t>Bensin (liter)</t>
  </si>
  <si>
    <t>Diesel (liter)</t>
  </si>
  <si>
    <t>Brännolja fordon (liter)</t>
  </si>
  <si>
    <t>(El (kWh))</t>
  </si>
  <si>
    <t>Bränslekostnader (€)</t>
  </si>
  <si>
    <t>Energikostnader (€)</t>
  </si>
  <si>
    <t>Förbrukarplats 1</t>
  </si>
  <si>
    <t>Förbrukarplats 2</t>
  </si>
  <si>
    <t>Förbrukarplats 3</t>
  </si>
  <si>
    <t>Förbrukarplats 4</t>
  </si>
  <si>
    <t>Förbrukarplats 5</t>
  </si>
  <si>
    <t>Summan räknas ihop automatiskt</t>
  </si>
  <si>
    <t>Lägg till flera platser vid behov</t>
  </si>
  <si>
    <t>Summan av samtliga elräkningar</t>
  </si>
  <si>
    <t>Summan av samtliga värmeräkningar</t>
  </si>
  <si>
    <t>Fjärrvärme (MWh)</t>
  </si>
  <si>
    <t>Gula fält fylls i</t>
  </si>
  <si>
    <t>Gröna fält räknas ut automatiskt</t>
  </si>
  <si>
    <t>Förnyelsebar energi (MWh)</t>
  </si>
  <si>
    <t>1)</t>
  </si>
  <si>
    <t>De gröna fälten fylls i automatiskt när de gula fälten fyllts i</t>
  </si>
  <si>
    <t>2)</t>
  </si>
  <si>
    <t>I punkt 2) fyller man i förbrukarplatsens namn och mängd använd uppvärmningsenergi. Om flera förbrukarplatser finns än redan uppräknat kan flera läggas till nedanför, se till att fältens uträkningar även gäller för tillagda rader.</t>
  </si>
  <si>
    <t>Se till att inmatade värden är i samma enhet som kolumnrubriken anger</t>
  </si>
  <si>
    <t>5)</t>
  </si>
  <si>
    <t>Om kostnaderna för energin önskas sammanställas fylls de sammanlagda kostnaderna för inköp av bränslen och värme in i punkt 5)</t>
  </si>
  <si>
    <t>Elförbrukning från direkt och indirekt eluppvärmning räknas inte in i uppvärmning utan tillkommer på elförbrukningen längre ner</t>
  </si>
  <si>
    <t>6)</t>
  </si>
  <si>
    <t>7)</t>
  </si>
  <si>
    <t>8)</t>
  </si>
  <si>
    <t>9)</t>
  </si>
  <si>
    <t>10)</t>
  </si>
  <si>
    <t>11)</t>
  </si>
  <si>
    <t>Om direkt eller indirekt eluppvärmning förekommer på förbrukarplatsen så räknas det in här</t>
  </si>
  <si>
    <t>12)</t>
  </si>
  <si>
    <t>13)</t>
  </si>
  <si>
    <t>14)</t>
  </si>
  <si>
    <t>15)</t>
  </si>
  <si>
    <t>Olja</t>
  </si>
  <si>
    <t>Flis</t>
  </si>
  <si>
    <t>Pellets</t>
  </si>
  <si>
    <t>3)</t>
  </si>
  <si>
    <t>4)</t>
  </si>
  <si>
    <t>Allwinds</t>
  </si>
  <si>
    <t>Mariehamns Energi</t>
  </si>
  <si>
    <t>Ålands Elandelslag</t>
  </si>
  <si>
    <t>Kolumn1</t>
  </si>
  <si>
    <t>Ja</t>
  </si>
  <si>
    <t>Kolumn2</t>
  </si>
  <si>
    <t>Nej</t>
  </si>
  <si>
    <t>Grön el (Ja/Nej)</t>
  </si>
  <si>
    <t>Kilometerersättning (km)</t>
  </si>
  <si>
    <t>Km-ersättning</t>
  </si>
  <si>
    <t>Biodrivmedel</t>
  </si>
  <si>
    <t>Biodrivmedel (liter)</t>
  </si>
  <si>
    <t>Biogas (kg)</t>
  </si>
  <si>
    <t>Biogas</t>
  </si>
  <si>
    <t>16)</t>
  </si>
  <si>
    <t>13) Endast brännolja som används till fordonsdrift. Brännolja som används till uppvärmning fylls i i delen om uppvärmning</t>
  </si>
  <si>
    <t>15) Om kostnaderna för transporter inom kommunens verksamhet önskas så fylls de totala kostnaderna i här</t>
  </si>
  <si>
    <t>Fjärrvärme</t>
  </si>
  <si>
    <t>Fjärrvärmenät</t>
  </si>
  <si>
    <t>Mariehamn</t>
  </si>
  <si>
    <t>Kolumn3</t>
  </si>
  <si>
    <t>Jomala</t>
  </si>
  <si>
    <t>Godby</t>
  </si>
  <si>
    <t>Företag</t>
  </si>
  <si>
    <t>Denna Excel-fil ska hjälpa företag att beräkna sin årliga klimatpåverkan från sin energianvändning. Tanken är att modellen ska uppdateras varje år för att se hur utvecklingen går. En motsvarande mall finns även tillgänglig för hela den offentliga sektorn.</t>
  </si>
  <si>
    <t>De gula fälten ska fyllas i med data för det specifika företaget</t>
  </si>
  <si>
    <t>Koldioxidutsläppen från uppvärmning av företagets fastigheter räknas ut först</t>
  </si>
  <si>
    <t>Om kilometerersättning utbetalas då medarbetare använder egna fordon kan kilometrarna fyllas i för att beakta denna bränsleförbrukning</t>
  </si>
  <si>
    <t>16) De totala utsläppen och kostnaderna för företagets energianvändning räknas ut här och visas i grafen</t>
  </si>
  <si>
    <t>9) Om kostnaden för elförbrukningen önskas fylls den totala kostnaden från samtliga förbrukarplatser i</t>
  </si>
  <si>
    <t>11) Med biodrivmedel avses biodieslar, HVO, biobensin</t>
  </si>
  <si>
    <t>I punkt 1) fylls i företagets namn</t>
  </si>
  <si>
    <t>Elförbrukningen för olika förbrukarplatser (elmätare) fylls i punkt 6). Scope 2. Om flera förbrukarplatser finns så fylls dess i nedanför. Se till att uträkningarna i cellerna följer med när nya rader läggs till. Modellen antar att eventuella solpaneler sänker mätarställningen</t>
  </si>
  <si>
    <t>Elbil</t>
  </si>
  <si>
    <t>10) Antalet fordon inom företagets verksamhet per drivmedel fylls i. Scope 1</t>
  </si>
  <si>
    <t>14) Om skild elmätning för elbilsladdning finns kan detta fyllas i här. Scope 2. Elförbrukningen räknas dock in i delen om elförbrukning</t>
  </si>
  <si>
    <t>12) Egentligen Scope 3 men i och med att utlokaliserade utsläpp inte får räknas bort så räknas km-ersättningen i detta sammanhang som Scope 1 tills företagen har Scope 3-mätning på plats.</t>
  </si>
  <si>
    <t>3) Mängd använd värme i fastigheten. Kan fyllas i som m3 eller som MWh för olika typer av värmealternativ. Scope 1. Direkt eller indirekt elvärme (värmepumpar) inräknas i elanvändning och ska således inte redovisas i värmeavsnittet.</t>
  </si>
  <si>
    <t>8) Har förbrukarplatsen solpaneler som producerar el? Fyll i producerad mängd energi från solpanelerna. Modellen räknar denna produktion utöver den på mätarn avlästa förbrukningen. Mätarställning + solelsproduktion = verklig förbrukning</t>
  </si>
  <si>
    <t>Summa transport (MWh)</t>
  </si>
  <si>
    <t>Utsläpp (ton CO2)</t>
  </si>
  <si>
    <t>17)</t>
  </si>
  <si>
    <t>R134a</t>
  </si>
  <si>
    <t>R152a</t>
  </si>
  <si>
    <t>R161</t>
  </si>
  <si>
    <t>R245fa</t>
  </si>
  <si>
    <t>R32</t>
  </si>
  <si>
    <t>R407D</t>
  </si>
  <si>
    <t>R426A</t>
  </si>
  <si>
    <t>R448A</t>
  </si>
  <si>
    <t>R448C</t>
  </si>
  <si>
    <t>R449A</t>
  </si>
  <si>
    <t>R450A</t>
  </si>
  <si>
    <t>R452B</t>
  </si>
  <si>
    <t>R454C</t>
  </si>
  <si>
    <t>R455A</t>
  </si>
  <si>
    <t>R513A</t>
  </si>
  <si>
    <t>Namn</t>
  </si>
  <si>
    <t>GWP</t>
  </si>
  <si>
    <t>R12</t>
  </si>
  <si>
    <t>R1233zd</t>
  </si>
  <si>
    <t>R1234yf</t>
  </si>
  <si>
    <t>R1234ze</t>
  </si>
  <si>
    <t>R125</t>
  </si>
  <si>
    <t>R1270</t>
  </si>
  <si>
    <t>R14</t>
  </si>
  <si>
    <t>R143a</t>
  </si>
  <si>
    <t>R22</t>
  </si>
  <si>
    <t>R227ea</t>
  </si>
  <si>
    <t>R23</t>
  </si>
  <si>
    <t>R236fa</t>
  </si>
  <si>
    <t>R290</t>
  </si>
  <si>
    <t>R404A</t>
  </si>
  <si>
    <t>R407A</t>
  </si>
  <si>
    <t>R407B</t>
  </si>
  <si>
    <t>R407C</t>
  </si>
  <si>
    <t>R407F</t>
  </si>
  <si>
    <t>R408A</t>
  </si>
  <si>
    <t>R410A</t>
  </si>
  <si>
    <t>R417A</t>
  </si>
  <si>
    <t>R417C</t>
  </si>
  <si>
    <t>R419A</t>
  </si>
  <si>
    <t>R422A</t>
  </si>
  <si>
    <t>R422D</t>
  </si>
  <si>
    <t>R423A</t>
  </si>
  <si>
    <t>R424A</t>
  </si>
  <si>
    <t>R427A</t>
  </si>
  <si>
    <t>R428A</t>
  </si>
  <si>
    <t>R434A</t>
  </si>
  <si>
    <t>R437A</t>
  </si>
  <si>
    <t>R438A</t>
  </si>
  <si>
    <t>R442A</t>
  </si>
  <si>
    <t>R452A</t>
  </si>
  <si>
    <t>R454B</t>
  </si>
  <si>
    <t>R507A</t>
  </si>
  <si>
    <t>R508A</t>
  </si>
  <si>
    <t>R508B</t>
  </si>
  <si>
    <t>R600a</t>
  </si>
  <si>
    <t>R717</t>
  </si>
  <si>
    <t>R744</t>
  </si>
  <si>
    <t>Köldmedie 1</t>
  </si>
  <si>
    <t>Köldmedie 2</t>
  </si>
  <si>
    <t>Köldmedie 3</t>
  </si>
  <si>
    <t>Köldmedie 4</t>
  </si>
  <si>
    <t>Köldmedie 5</t>
  </si>
  <si>
    <t>Typ</t>
  </si>
  <si>
    <t>kg CO2e</t>
  </si>
  <si>
    <t>Köldmedier</t>
  </si>
  <si>
    <t>Köpt mängd (kg)</t>
  </si>
  <si>
    <t xml:space="preserve">17) Total mängd utsläpp från köldmedier beräknas här. Välj det köldmedie som inköpts under året i listan, samt ange inköpt mängd i kilogram. Upp till 5 olika köldmedien kan anges. </t>
  </si>
  <si>
    <t>Scope 1. Data från https://alltomfgas.se/koldmedietabell</t>
  </si>
  <si>
    <t>(R744=CO2)</t>
  </si>
  <si>
    <t>4) Fjärrvärme. Scope 2. Välj vilket fjärrvärmenät som fastigheten är ansluten till. För Mariehamn - 3 års snitt från årsberättelser: 37,8 g/kWh. Godby och Jomala har inget fossilt innehåll.</t>
  </si>
  <si>
    <t>7) Har företaget tecknat avtal om att köpa grön el på förbrukarplatsen? Skriv "ja" om avtal finns. Om inte beräknas elen utgående från tre års snitt för nordisk residualmix 358,6 g/kWh i utsläpp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</si>
</sst>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92D050"/>
      <name val="Calibri"/>
      <family val="2"/>
      <scheme val="minor"/>
    </font>
    <font>
      <sz val="18"/>
      <color rgb="FFFF0000"/>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1" xfId="0" applyBorder="1"/>
    <xf numFmtId="0" fontId="1" fillId="0" borderId="0" xfId="0" applyFont="1"/>
    <xf numFmtId="0" fontId="0" fillId="3" borderId="2" xfId="0" applyFill="1" applyBorder="1"/>
    <xf numFmtId="0" fontId="2" fillId="0" borderId="0" xfId="0" applyFont="1"/>
    <xf numFmtId="0" fontId="0" fillId="5" borderId="1" xfId="0" applyFill="1" applyBorder="1"/>
    <xf numFmtId="0" fontId="0" fillId="5" borderId="3" xfId="0" applyFill="1" applyBorder="1"/>
    <xf numFmtId="0" fontId="7" fillId="0" borderId="6" xfId="0" applyFont="1" applyBorder="1"/>
    <xf numFmtId="0" fontId="0" fillId="0" borderId="7" xfId="0" applyBorder="1"/>
    <xf numFmtId="0" fontId="0" fillId="0" borderId="8" xfId="0" applyBorder="1"/>
    <xf numFmtId="0" fontId="7" fillId="0" borderId="9" xfId="0" applyFont="1" applyBorder="1"/>
    <xf numFmtId="0" fontId="0" fillId="0" borderId="10" xfId="0" applyBorder="1"/>
    <xf numFmtId="0" fontId="0" fillId="0" borderId="11" xfId="0" applyBorder="1"/>
    <xf numFmtId="0" fontId="5" fillId="0" borderId="0" xfId="0" applyFont="1"/>
    <xf numFmtId="0" fontId="1" fillId="0" borderId="12" xfId="0" applyFont="1" applyBorder="1"/>
    <xf numFmtId="0" fontId="0" fillId="5" borderId="2" xfId="0" applyFill="1" applyBorder="1"/>
    <xf numFmtId="0" fontId="0" fillId="3" borderId="3" xfId="0" applyFill="1" applyBorder="1"/>
    <xf numFmtId="0" fontId="0" fillId="2" borderId="1" xfId="0" applyFill="1" applyBorder="1" applyProtection="1">
      <protection locked="0"/>
    </xf>
    <xf numFmtId="0" fontId="0" fillId="0" borderId="0" xfId="0" applyProtection="1">
      <protection locked="0"/>
    </xf>
    <xf numFmtId="0" fontId="6" fillId="0" borderId="0" xfId="0" applyFont="1"/>
    <xf numFmtId="3" fontId="0" fillId="2" borderId="1" xfId="0" applyNumberFormat="1" applyFill="1" applyBorder="1" applyProtection="1">
      <protection locked="0"/>
    </xf>
    <xf numFmtId="3" fontId="0" fillId="2" borderId="3" xfId="0" applyNumberFormat="1" applyFill="1" applyBorder="1" applyProtection="1">
      <protection locked="0"/>
    </xf>
    <xf numFmtId="3" fontId="0" fillId="4" borderId="1" xfId="0" applyNumberFormat="1" applyFill="1" applyBorder="1"/>
    <xf numFmtId="3" fontId="0" fillId="0" borderId="0" xfId="0" applyNumberFormat="1"/>
    <xf numFmtId="3" fontId="5" fillId="2" borderId="1" xfId="0" applyNumberFormat="1" applyFont="1" applyFill="1" applyBorder="1" applyProtection="1">
      <protection locked="0"/>
    </xf>
    <xf numFmtId="4" fontId="0" fillId="4" borderId="1" xfId="0" applyNumberFormat="1" applyFill="1" applyBorder="1"/>
    <xf numFmtId="3" fontId="0" fillId="0" borderId="0" xfId="0" applyNumberFormat="1" applyProtection="1">
      <protection locked="0"/>
    </xf>
    <xf numFmtId="2" fontId="0" fillId="4" borderId="1" xfId="0" applyNumberFormat="1" applyFill="1" applyBorder="1"/>
    <xf numFmtId="0" fontId="0" fillId="6" borderId="0" xfId="0" applyFill="1"/>
    <xf numFmtId="0" fontId="0" fillId="0" borderId="12" xfId="0" applyBorder="1"/>
    <xf numFmtId="0" fontId="2" fillId="0" borderId="12" xfId="0" applyFont="1" applyBorder="1"/>
    <xf numFmtId="0" fontId="0" fillId="2" borderId="1" xfId="0" applyFill="1" applyBorder="1"/>
    <xf numFmtId="0" fontId="0" fillId="4" borderId="1" xfId="0" applyFill="1" applyBorder="1"/>
    <xf numFmtId="1" fontId="0" fillId="0" borderId="0" xfId="0" applyNumberFormat="1"/>
    <xf numFmtId="0" fontId="0" fillId="3" borderId="4" xfId="0" applyFill="1" applyBorder="1" applyAlignment="1">
      <alignment horizontal="center"/>
    </xf>
    <xf numFmtId="0" fontId="0" fillId="3" borderId="5" xfId="0" applyFill="1" applyBorder="1" applyAlignment="1">
      <alignment horizontal="center"/>
    </xf>
    <xf numFmtId="0" fontId="0" fillId="5" borderId="1" xfId="0" applyFill="1" applyBorder="1" applyAlignment="1">
      <alignment horizontal="center"/>
    </xf>
    <xf numFmtId="0" fontId="0" fillId="3" borderId="1"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3C-42AA-AF19-D90D57B354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3C-42AA-AF19-D90D57B354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3C-42AA-AF19-D90D57B3545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3C-42AA-AF19-D90D57B354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('2018'!$B$3,'2018'!$B$20,'2018'!$B$35,'2018'!$B$58)</c:f>
              <c:strCache>
                <c:ptCount val="4"/>
                <c:pt idx="0">
                  <c:v>Värme</c:v>
                </c:pt>
                <c:pt idx="1">
                  <c:v>El</c:v>
                </c:pt>
                <c:pt idx="2">
                  <c:v>Transport</c:v>
                </c:pt>
                <c:pt idx="3">
                  <c:v>Köldmedier</c:v>
                </c:pt>
              </c:strCache>
            </c:strRef>
          </c:cat>
          <c:val>
            <c:numRef>
              <c:f>('2018'!$C$16,'2018'!$C$32,'2018'!$C$50,'2018'!$C$64)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9F3C-42AA-AF19-D90D57B3545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2F-4D89-B0A8-010EE63447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2F-4D89-B0A8-010EE63447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2F-4D89-B0A8-010EE63447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2F-4D89-B0A8-010EE63447F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('2019'!$B$3,'2019'!$B$20,'2019'!$B$35,'2019'!$B$58)</c:f>
              <c:strCache>
                <c:ptCount val="4"/>
                <c:pt idx="0">
                  <c:v>Värme</c:v>
                </c:pt>
                <c:pt idx="1">
                  <c:v>El</c:v>
                </c:pt>
                <c:pt idx="2">
                  <c:v>Transport</c:v>
                </c:pt>
                <c:pt idx="3">
                  <c:v>Köldmedier</c:v>
                </c:pt>
              </c:strCache>
            </c:strRef>
          </c:cat>
          <c:val>
            <c:numRef>
              <c:f>('2019'!$C$16,'2019'!$C$32,'2019'!$C$50,'2019'!$C$64)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52F-4D89-B0A8-010EE63447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D42-4377-ACDE-087B828977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D42-4377-ACDE-087B828977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D42-4377-ACDE-087B828977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42-4377-ACDE-087B828977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('2020'!$B$3,'2020'!$B$20,'2020'!$B$35,'2020'!$B$58)</c:f>
              <c:strCache>
                <c:ptCount val="4"/>
                <c:pt idx="0">
                  <c:v>Värme</c:v>
                </c:pt>
                <c:pt idx="1">
                  <c:v>El</c:v>
                </c:pt>
                <c:pt idx="2">
                  <c:v>Transport</c:v>
                </c:pt>
                <c:pt idx="3">
                  <c:v>Köldmedier</c:v>
                </c:pt>
              </c:strCache>
            </c:strRef>
          </c:cat>
          <c:val>
            <c:numRef>
              <c:f>('2020'!$C$16,'2020'!$C$32,'2020'!$C$50,'2020'!$C$64)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3D42-4377-ACDE-087B8289778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2-4041-9A90-94CC218CF7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2-4041-9A90-94CC218CF7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2-4041-9A90-94CC218CF7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2-4041-9A90-94CC218CF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('2021'!$B$3,'2021'!$B$20,'2021'!$B$35,'2021'!$B$58)</c:f>
              <c:strCache>
                <c:ptCount val="4"/>
                <c:pt idx="0">
                  <c:v>Värme</c:v>
                </c:pt>
                <c:pt idx="1">
                  <c:v>El</c:v>
                </c:pt>
                <c:pt idx="2">
                  <c:v>Transport</c:v>
                </c:pt>
                <c:pt idx="3">
                  <c:v>Köldmedier</c:v>
                </c:pt>
              </c:strCache>
            </c:strRef>
          </c:cat>
          <c:val>
            <c:numRef>
              <c:f>('2021'!$C$16,'2021'!$C$32,'2021'!$C$50,'2021'!$C$64)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8-5B92-4041-9A90-94CC218CF71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pieChart>
        <c:varyColors val="1"/>
        <c:ser>
          <c:idx val="0"/>
          <c:order val="0"/>
          <c:tx>
            <c:v>Koldioxidutsläpp per sektor</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4B7-4D38-9D4F-3FC9D96A95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4B7-4D38-9D4F-3FC9D96A95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4B7-4D38-9D4F-3FC9D96A95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78B-440C-A6EC-DE83BB8BC1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('2022'!$B$3,'2022'!$B$20,'2022'!$B$35,'2022'!$B$58)</c:f>
              <c:strCache>
                <c:ptCount val="4"/>
                <c:pt idx="0">
                  <c:v>Värme</c:v>
                </c:pt>
                <c:pt idx="1">
                  <c:v>El</c:v>
                </c:pt>
                <c:pt idx="2">
                  <c:v>Transport</c:v>
                </c:pt>
                <c:pt idx="3">
                  <c:v>Köldmedier</c:v>
                </c:pt>
              </c:strCache>
            </c:strRef>
          </c:cat>
          <c:val>
            <c:numRef>
              <c:f>('2022'!$C$16,'2022'!$C$32,'2022'!$C$50,'2022'!$C$64)</c:f>
              <c:numCache>
                <c:formatCode>#,##0.00</c:formatCode>
                <c:ptCount val="4"/>
                <c:pt idx="0">
                  <c:v>0</c:v>
                </c:pt>
                <c:pt idx="1">
                  <c:v>0</c:v>
                </c:pt>
                <c:pt idx="2">
                  <c:v>0</c:v>
                </c:pt>
                <c:pt idx="3" formatCode="0.00">
                  <c:v>0</c:v>
                </c:pt>
              </c:numCache>
            </c:numRef>
          </c:val>
          <c:extLst>
            <c:ext xmlns:c16="http://schemas.microsoft.com/office/drawing/2014/chart" uri="{C3380CC4-5D6E-409C-BE32-E72D297353CC}">
              <c16:uniqueId val="{00000006-E4B7-4D38-9D4F-3FC9D96A954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FI"/>
              <a:t>Samlade</a:t>
            </a:r>
            <a:r>
              <a:rPr lang="sv-FI" baseline="0"/>
              <a:t> årliga utsläpp</a:t>
            </a:r>
            <a:endParaRPr lang="sv-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FI"/>
        </a:p>
      </c:txPr>
    </c:title>
    <c:autoTitleDeleted val="0"/>
    <c:plotArea>
      <c:layout/>
      <c:barChart>
        <c:barDir val="col"/>
        <c:grouping val="stacked"/>
        <c:varyColors val="0"/>
        <c:ser>
          <c:idx val="0"/>
          <c:order val="0"/>
          <c:tx>
            <c:strRef>
              <c:f>Jämförelse!$B$2</c:f>
              <c:strCache>
                <c:ptCount val="1"/>
                <c:pt idx="0">
                  <c:v>Värme</c:v>
                </c:pt>
              </c:strCache>
            </c:strRef>
          </c:tx>
          <c:spPr>
            <a:solidFill>
              <a:schemeClr val="accent1"/>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Jämförelse!$B$3:$B$8</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0-0660-4586-867B-C928EEA5014F}"/>
            </c:ext>
          </c:extLst>
        </c:ser>
        <c:ser>
          <c:idx val="1"/>
          <c:order val="1"/>
          <c:tx>
            <c:strRef>
              <c:f>Jämförelse!$C$2</c:f>
              <c:strCache>
                <c:ptCount val="1"/>
                <c:pt idx="0">
                  <c:v>El</c:v>
                </c:pt>
              </c:strCache>
            </c:strRef>
          </c:tx>
          <c:spPr>
            <a:solidFill>
              <a:schemeClr val="accent2"/>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Jämförelse!$C$3:$C$8</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1-0660-4586-867B-C928EEA5014F}"/>
            </c:ext>
          </c:extLst>
        </c:ser>
        <c:ser>
          <c:idx val="2"/>
          <c:order val="2"/>
          <c:tx>
            <c:strRef>
              <c:f>Jämförelse!$D$2</c:f>
              <c:strCache>
                <c:ptCount val="1"/>
                <c:pt idx="0">
                  <c:v>Transport</c:v>
                </c:pt>
              </c:strCache>
            </c:strRef>
          </c:tx>
          <c:spPr>
            <a:solidFill>
              <a:schemeClr val="accent3"/>
            </a:solidFill>
            <a:ln>
              <a:noFill/>
            </a:ln>
            <a:effectLst/>
          </c:spPr>
          <c:invertIfNegative val="0"/>
          <c:cat>
            <c:numRef>
              <c:f>Jämförelse!$A$3:$A$8</c:f>
              <c:numCache>
                <c:formatCode>General</c:formatCode>
                <c:ptCount val="6"/>
                <c:pt idx="0">
                  <c:v>2018</c:v>
                </c:pt>
                <c:pt idx="1">
                  <c:v>2019</c:v>
                </c:pt>
                <c:pt idx="2">
                  <c:v>2020</c:v>
                </c:pt>
                <c:pt idx="3">
                  <c:v>2021</c:v>
                </c:pt>
                <c:pt idx="4">
                  <c:v>2022</c:v>
                </c:pt>
                <c:pt idx="5">
                  <c:v>2023</c:v>
                </c:pt>
              </c:numCache>
            </c:numRef>
          </c:cat>
          <c:val>
            <c:numRef>
              <c:f>Jämförelse!$D$3:$D$8</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2-0660-4586-867B-C928EEA5014F}"/>
            </c:ext>
          </c:extLst>
        </c:ser>
        <c:ser>
          <c:idx val="3"/>
          <c:order val="3"/>
          <c:tx>
            <c:strRef>
              <c:f>Jämförelse!$E$2</c:f>
              <c:strCache>
                <c:ptCount val="1"/>
                <c:pt idx="0">
                  <c:v>Köldmedier</c:v>
                </c:pt>
              </c:strCache>
            </c:strRef>
          </c:tx>
          <c:spPr>
            <a:solidFill>
              <a:schemeClr val="accent4"/>
            </a:solidFill>
            <a:ln>
              <a:noFill/>
            </a:ln>
            <a:effectLst/>
          </c:spPr>
          <c:invertIfNegative val="0"/>
          <c:val>
            <c:numRef>
              <c:f>Jämförelse!$E$3:$E$8</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1-547C-49FF-A541-61979A6B0522}"/>
            </c:ext>
          </c:extLst>
        </c:ser>
        <c:dLbls>
          <c:showLegendKey val="0"/>
          <c:showVal val="0"/>
          <c:showCatName val="0"/>
          <c:showSerName val="0"/>
          <c:showPercent val="0"/>
          <c:showBubbleSize val="0"/>
        </c:dLbls>
        <c:gapWidth val="55"/>
        <c:overlap val="100"/>
        <c:axId val="186224200"/>
        <c:axId val="186220264"/>
      </c:barChart>
      <c:catAx>
        <c:axId val="18622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186220264"/>
        <c:crosses val="autoZero"/>
        <c:auto val="1"/>
        <c:lblAlgn val="ctr"/>
        <c:lblOffset val="100"/>
        <c:noMultiLvlLbl val="0"/>
      </c:catAx>
      <c:valAx>
        <c:axId val="186220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crossAx val="186224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4BB8FA85-6BFF-4158-9762-3FC6913A4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1127300-7454-44E4-9E2D-11FA7E06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8404D3B8-9F28-4A78-ADE6-1CEABE2D6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5B55F0CA-0BA3-4B9E-B4A9-BC65A528C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419100</xdr:colOff>
      <xdr:row>40</xdr:row>
      <xdr:rowOff>60325</xdr:rowOff>
    </xdr:from>
    <xdr:to>
      <xdr:col>9</xdr:col>
      <xdr:colOff>1104900</xdr:colOff>
      <xdr:row>55</xdr:row>
      <xdr:rowOff>185737</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517525</xdr:colOff>
      <xdr:row>3</xdr:row>
      <xdr:rowOff>12700</xdr:rowOff>
    </xdr:from>
    <xdr:to>
      <xdr:col>13</xdr:col>
      <xdr:colOff>212725</xdr:colOff>
      <xdr:row>17</xdr:row>
      <xdr:rowOff>184150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43:C46" totalsRowShown="0">
  <autoFilter ref="A43:C46" xr:uid="{00000000-0009-0000-0100-000001000000}"/>
  <tableColumns count="3">
    <tableColumn id="1" xr3:uid="{00000000-0010-0000-0000-000001000000}" name="Kolumn1"/>
    <tableColumn id="2" xr3:uid="{00000000-0010-0000-0000-000002000000}" name="Kolumn2"/>
    <tableColumn id="3" xr3:uid="{00000000-0010-0000-0000-000003000000}" name="Kolumn3"/>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alltomfgas.se/koldmedietabell" TargetMode="External"/><Relationship Id="rId13" Type="http://schemas.openxmlformats.org/officeDocument/2006/relationships/hyperlink" Target="https://alltomfgas.se/koldmedietabell" TargetMode="External"/><Relationship Id="rId18" Type="http://schemas.openxmlformats.org/officeDocument/2006/relationships/hyperlink" Target="https://alltomfgas.se/koldmedietabell" TargetMode="External"/><Relationship Id="rId3" Type="http://schemas.openxmlformats.org/officeDocument/2006/relationships/hyperlink" Target="https://alltomfgas.se/koldmedietabell" TargetMode="External"/><Relationship Id="rId21" Type="http://schemas.openxmlformats.org/officeDocument/2006/relationships/hyperlink" Target="https://alltomfgas.se/koldmedietabell" TargetMode="External"/><Relationship Id="rId7" Type="http://schemas.openxmlformats.org/officeDocument/2006/relationships/hyperlink" Target="https://alltomfgas.se/koldmedietabell" TargetMode="External"/><Relationship Id="rId12" Type="http://schemas.openxmlformats.org/officeDocument/2006/relationships/hyperlink" Target="https://alltomfgas.se/koldmedietabell" TargetMode="External"/><Relationship Id="rId17" Type="http://schemas.openxmlformats.org/officeDocument/2006/relationships/hyperlink" Target="https://alltomfgas.se/koldmedietabell" TargetMode="External"/><Relationship Id="rId2" Type="http://schemas.openxmlformats.org/officeDocument/2006/relationships/hyperlink" Target="https://alltomfgas.se/koldmedietabell" TargetMode="External"/><Relationship Id="rId16" Type="http://schemas.openxmlformats.org/officeDocument/2006/relationships/hyperlink" Target="https://alltomfgas.se/koldmedietabell" TargetMode="External"/><Relationship Id="rId20" Type="http://schemas.openxmlformats.org/officeDocument/2006/relationships/hyperlink" Target="https://alltomfgas.se/koldmedietabell" TargetMode="External"/><Relationship Id="rId1" Type="http://schemas.openxmlformats.org/officeDocument/2006/relationships/hyperlink" Target="https://alltomfgas.se/koldmedietabell" TargetMode="External"/><Relationship Id="rId6" Type="http://schemas.openxmlformats.org/officeDocument/2006/relationships/hyperlink" Target="https://alltomfgas.se/koldmedietabell" TargetMode="External"/><Relationship Id="rId11" Type="http://schemas.openxmlformats.org/officeDocument/2006/relationships/hyperlink" Target="https://alltomfgas.se/koldmedietabell" TargetMode="External"/><Relationship Id="rId5" Type="http://schemas.openxmlformats.org/officeDocument/2006/relationships/hyperlink" Target="https://alltomfgas.se/koldmedietabell" TargetMode="External"/><Relationship Id="rId15" Type="http://schemas.openxmlformats.org/officeDocument/2006/relationships/hyperlink" Target="https://alltomfgas.se/koldmedietabell" TargetMode="External"/><Relationship Id="rId23" Type="http://schemas.openxmlformats.org/officeDocument/2006/relationships/printerSettings" Target="../printerSettings/printerSettings8.bin"/><Relationship Id="rId10" Type="http://schemas.openxmlformats.org/officeDocument/2006/relationships/hyperlink" Target="https://alltomfgas.se/koldmedietabell" TargetMode="External"/><Relationship Id="rId19" Type="http://schemas.openxmlformats.org/officeDocument/2006/relationships/hyperlink" Target="https://alltomfgas.se/koldmedietabell" TargetMode="External"/><Relationship Id="rId4" Type="http://schemas.openxmlformats.org/officeDocument/2006/relationships/hyperlink" Target="https://alltomfgas.se/koldmedietabell" TargetMode="External"/><Relationship Id="rId9" Type="http://schemas.openxmlformats.org/officeDocument/2006/relationships/hyperlink" Target="https://alltomfgas.se/koldmedietabell" TargetMode="External"/><Relationship Id="rId14" Type="http://schemas.openxmlformats.org/officeDocument/2006/relationships/hyperlink" Target="https://alltomfgas.se/koldmedietabell" TargetMode="External"/><Relationship Id="rId22" Type="http://schemas.openxmlformats.org/officeDocument/2006/relationships/hyperlink" Target="https://alltomfgas.se/koldmedietabel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0C04C-18DD-4F77-8B50-B3666A859D58}">
  <dimension ref="A1:M64"/>
  <sheetViews>
    <sheetView topLeftCell="A16" workbookViewId="0">
      <selection activeCell="E22" sqref="E22"/>
    </sheetView>
  </sheetViews>
  <sheetFormatPr defaultRowHeight="14.5" x14ac:dyDescent="0.35"/>
  <cols>
    <col min="1" max="1" width="3.7265625" bestFit="1" customWidth="1"/>
    <col min="2" max="2" width="35.26953125" customWidth="1"/>
    <col min="3" max="3" width="17.81640625" bestFit="1" customWidth="1"/>
    <col min="4" max="4" width="16.26953125" customWidth="1"/>
    <col min="5" max="5" width="14.7265625" bestFit="1" customWidth="1"/>
    <col min="6" max="6" width="16" bestFit="1" customWidth="1"/>
    <col min="7" max="8" width="13.81640625" bestFit="1" customWidth="1"/>
    <col min="9" max="9" width="17.81640625" customWidth="1"/>
    <col min="10" max="10" width="19.54296875" customWidth="1"/>
    <col min="11" max="11" width="10.81640625" customWidth="1"/>
  </cols>
  <sheetData>
    <row r="1" spans="1:13" ht="23.5" x14ac:dyDescent="0.55000000000000004">
      <c r="A1" t="s">
        <v>47</v>
      </c>
      <c r="B1" s="1" t="s">
        <v>94</v>
      </c>
      <c r="C1" s="17"/>
      <c r="D1" s="2"/>
      <c r="F1" s="7" t="s">
        <v>44</v>
      </c>
      <c r="G1" s="8"/>
      <c r="H1" s="8"/>
      <c r="I1" s="9"/>
    </row>
    <row r="2" spans="1:13" ht="24" thickBot="1" x14ac:dyDescent="0.6">
      <c r="C2" s="26"/>
      <c r="F2" s="10" t="s">
        <v>45</v>
      </c>
      <c r="G2" s="11"/>
      <c r="H2" s="11"/>
      <c r="I2" s="12"/>
    </row>
    <row r="3" spans="1:13" x14ac:dyDescent="0.35">
      <c r="B3" s="4" t="s">
        <v>0</v>
      </c>
      <c r="C3" t="s">
        <v>69</v>
      </c>
      <c r="F3" s="14"/>
      <c r="G3" s="14"/>
      <c r="H3" s="14"/>
      <c r="I3" s="13" t="s">
        <v>70</v>
      </c>
      <c r="J3" s="2"/>
    </row>
    <row r="4" spans="1:13" x14ac:dyDescent="0.35">
      <c r="C4" s="34" t="s">
        <v>66</v>
      </c>
      <c r="D4" s="35"/>
      <c r="E4" s="36" t="s">
        <v>67</v>
      </c>
      <c r="F4" s="36"/>
      <c r="G4" s="37" t="s">
        <v>68</v>
      </c>
      <c r="H4" s="37"/>
      <c r="I4" s="36" t="s">
        <v>88</v>
      </c>
      <c r="J4" s="36"/>
    </row>
    <row r="5" spans="1:13" x14ac:dyDescent="0.35">
      <c r="C5" s="3" t="s">
        <v>1</v>
      </c>
      <c r="D5" s="3" t="s">
        <v>4</v>
      </c>
      <c r="E5" s="15" t="s">
        <v>3</v>
      </c>
      <c r="F5" s="6" t="s">
        <v>6</v>
      </c>
      <c r="G5" s="16" t="s">
        <v>2</v>
      </c>
      <c r="H5" s="16" t="s">
        <v>5</v>
      </c>
      <c r="I5" s="5" t="s">
        <v>43</v>
      </c>
      <c r="J5" s="5" t="s">
        <v>89</v>
      </c>
      <c r="L5" s="2"/>
    </row>
    <row r="6" spans="1:13" x14ac:dyDescent="0.35">
      <c r="A6" t="s">
        <v>49</v>
      </c>
      <c r="B6" s="1" t="s">
        <v>34</v>
      </c>
      <c r="C6" s="20"/>
      <c r="D6" s="20"/>
      <c r="E6" s="20"/>
      <c r="F6" s="21"/>
      <c r="G6" s="21"/>
      <c r="H6" s="21"/>
      <c r="I6" s="20"/>
      <c r="J6" s="17"/>
      <c r="K6" s="25">
        <f>IF(J6="Jomala",C6*2.64+D6/10*2.64+E6*0+F6*0+G6*0+H6*0,C6*2.64+D6/10*2.64+E6*0+F6*0+G6*0+H6*0+0.1/10*2.64*I6)</f>
        <v>0</v>
      </c>
      <c r="L6" t="s">
        <v>8</v>
      </c>
      <c r="M6" s="2" t="s">
        <v>39</v>
      </c>
    </row>
    <row r="7" spans="1:13" x14ac:dyDescent="0.35">
      <c r="B7" s="1" t="s">
        <v>35</v>
      </c>
      <c r="C7" s="20"/>
      <c r="D7" s="20"/>
      <c r="E7" s="20"/>
      <c r="F7" s="20"/>
      <c r="G7" s="20"/>
      <c r="H7" s="20"/>
      <c r="I7" s="20"/>
      <c r="J7" s="17"/>
      <c r="K7" s="25">
        <f t="shared" ref="K7:K10" si="0">IF(J7="Jomala",C7*2.64+D7/10*2.64+E7*0+F7*0+G7*0+H7*0,C7*2.64+D7/10*2.64+E7*0+F7*0+G7*0+H7*0+0.1/10*2.64*I7)</f>
        <v>0</v>
      </c>
      <c r="L7" t="s">
        <v>8</v>
      </c>
      <c r="M7" s="2" t="s">
        <v>39</v>
      </c>
    </row>
    <row r="8" spans="1:13" x14ac:dyDescent="0.35">
      <c r="B8" s="1" t="s">
        <v>36</v>
      </c>
      <c r="C8" s="20"/>
      <c r="D8" s="20"/>
      <c r="E8" s="20"/>
      <c r="F8" s="20"/>
      <c r="G8" s="20"/>
      <c r="H8" s="20"/>
      <c r="I8" s="20"/>
      <c r="J8" s="17"/>
      <c r="K8" s="25">
        <f t="shared" si="0"/>
        <v>0</v>
      </c>
      <c r="L8" t="s">
        <v>8</v>
      </c>
      <c r="M8" s="2" t="s">
        <v>39</v>
      </c>
    </row>
    <row r="9" spans="1:13" x14ac:dyDescent="0.35">
      <c r="B9" s="1" t="s">
        <v>37</v>
      </c>
      <c r="C9" s="20"/>
      <c r="D9" s="20"/>
      <c r="E9" s="20"/>
      <c r="F9" s="20"/>
      <c r="G9" s="20"/>
      <c r="H9" s="20"/>
      <c r="I9" s="20"/>
      <c r="J9" s="17"/>
      <c r="K9" s="25">
        <f t="shared" si="0"/>
        <v>0</v>
      </c>
      <c r="L9" t="s">
        <v>8</v>
      </c>
      <c r="M9" s="2" t="s">
        <v>39</v>
      </c>
    </row>
    <row r="10" spans="1:13" x14ac:dyDescent="0.35">
      <c r="B10" s="1" t="s">
        <v>38</v>
      </c>
      <c r="C10" s="20"/>
      <c r="D10" s="20"/>
      <c r="E10" s="20"/>
      <c r="F10" s="20"/>
      <c r="G10" s="20"/>
      <c r="H10" s="20"/>
      <c r="I10" s="20"/>
      <c r="J10" s="17"/>
      <c r="K10" s="25">
        <f t="shared" si="0"/>
        <v>0</v>
      </c>
      <c r="L10" t="s">
        <v>8</v>
      </c>
      <c r="M10" s="2" t="s">
        <v>39</v>
      </c>
    </row>
    <row r="11" spans="1:13" x14ac:dyDescent="0.35">
      <c r="C11" s="18"/>
      <c r="D11" s="18"/>
      <c r="E11" s="18"/>
      <c r="F11" s="18"/>
      <c r="G11" s="18"/>
      <c r="H11" s="18"/>
      <c r="I11" s="18"/>
      <c r="J11" s="18"/>
    </row>
    <row r="12" spans="1:13" x14ac:dyDescent="0.35">
      <c r="B12" s="2" t="s">
        <v>40</v>
      </c>
      <c r="C12" s="18"/>
      <c r="D12" s="18"/>
      <c r="E12" s="18"/>
      <c r="F12" s="18"/>
      <c r="G12" s="18"/>
      <c r="H12" s="18"/>
      <c r="I12" s="18"/>
      <c r="J12" s="18"/>
    </row>
    <row r="13" spans="1:13" x14ac:dyDescent="0.35">
      <c r="B13" t="s">
        <v>7</v>
      </c>
      <c r="C13" s="22">
        <f t="shared" ref="C13:I13" si="1">SUM(C6:C12)</f>
        <v>0</v>
      </c>
      <c r="D13" s="22">
        <f t="shared" si="1"/>
        <v>0</v>
      </c>
      <c r="E13" s="22">
        <f t="shared" si="1"/>
        <v>0</v>
      </c>
      <c r="F13" s="22">
        <f t="shared" si="1"/>
        <v>0</v>
      </c>
      <c r="G13" s="22">
        <f t="shared" si="1"/>
        <v>0</v>
      </c>
      <c r="H13" s="22">
        <f t="shared" si="1"/>
        <v>0</v>
      </c>
      <c r="I13" s="22">
        <f t="shared" si="1"/>
        <v>0</v>
      </c>
      <c r="J13" s="2" t="s">
        <v>39</v>
      </c>
    </row>
    <row r="15" spans="1:13" x14ac:dyDescent="0.35">
      <c r="B15" t="s">
        <v>9</v>
      </c>
      <c r="C15" s="22">
        <f>C13*10+D13*4.8+E13*4.6+F13+G13+H13+I13</f>
        <v>0</v>
      </c>
      <c r="D15" s="2" t="s">
        <v>39</v>
      </c>
    </row>
    <row r="16" spans="1:13" x14ac:dyDescent="0.35">
      <c r="B16" t="s">
        <v>11</v>
      </c>
      <c r="C16" s="25">
        <f>SUM(K6:K12)</f>
        <v>0</v>
      </c>
      <c r="D16" s="2" t="s">
        <v>39</v>
      </c>
    </row>
    <row r="17" spans="1:11" x14ac:dyDescent="0.35">
      <c r="A17" t="s">
        <v>52</v>
      </c>
      <c r="B17" t="s">
        <v>17</v>
      </c>
      <c r="C17" s="20"/>
      <c r="D17" s="2" t="s">
        <v>42</v>
      </c>
    </row>
    <row r="18" spans="1:11" x14ac:dyDescent="0.35">
      <c r="B18" t="s">
        <v>46</v>
      </c>
      <c r="C18" s="22">
        <f>E13*4.6+F13+G13*4.8+H13+I13*0.85</f>
        <v>0</v>
      </c>
      <c r="D18" s="2" t="s">
        <v>39</v>
      </c>
    </row>
    <row r="19" spans="1:11" x14ac:dyDescent="0.35">
      <c r="D19" s="2"/>
    </row>
    <row r="20" spans="1:11" x14ac:dyDescent="0.35">
      <c r="B20" s="4" t="s">
        <v>12</v>
      </c>
      <c r="D20" s="13"/>
      <c r="E20" t="s">
        <v>56</v>
      </c>
      <c r="F20" t="s">
        <v>57</v>
      </c>
    </row>
    <row r="21" spans="1:11" x14ac:dyDescent="0.35">
      <c r="C21" t="s">
        <v>13</v>
      </c>
      <c r="E21" t="s">
        <v>78</v>
      </c>
      <c r="F21" t="s">
        <v>16</v>
      </c>
    </row>
    <row r="22" spans="1:11" x14ac:dyDescent="0.35">
      <c r="A22" t="s">
        <v>55</v>
      </c>
      <c r="B22" t="s">
        <v>34</v>
      </c>
      <c r="C22" s="20"/>
      <c r="D22" s="18"/>
      <c r="E22" s="17"/>
      <c r="F22" s="20"/>
      <c r="G22" s="19"/>
      <c r="H22" s="19"/>
      <c r="I22" s="25">
        <f>IF(E22="Ja",0*C22/1000000,300*C22/1000000)</f>
        <v>0</v>
      </c>
      <c r="J22" t="s">
        <v>8</v>
      </c>
      <c r="K22" s="2" t="s">
        <v>39</v>
      </c>
    </row>
    <row r="23" spans="1:11" x14ac:dyDescent="0.35">
      <c r="B23" t="s">
        <v>35</v>
      </c>
      <c r="C23" s="20"/>
      <c r="D23" s="18"/>
      <c r="E23" s="17"/>
      <c r="F23" s="20"/>
      <c r="G23" s="19"/>
      <c r="H23" s="19"/>
      <c r="I23" s="25">
        <f>IF(E23="Ja",0*C23/1000000,300*C23/1000000)</f>
        <v>0</v>
      </c>
      <c r="J23" t="s">
        <v>8</v>
      </c>
      <c r="K23" s="2" t="s">
        <v>39</v>
      </c>
    </row>
    <row r="24" spans="1:11" x14ac:dyDescent="0.35">
      <c r="B24" t="s">
        <v>36</v>
      </c>
      <c r="C24" s="20"/>
      <c r="D24" s="18"/>
      <c r="E24" s="17"/>
      <c r="F24" s="20"/>
      <c r="G24" s="19"/>
      <c r="H24" s="19"/>
      <c r="I24" s="25">
        <f>IF(E24="Ja",0*C24/1000000,300*C24/1000000)</f>
        <v>0</v>
      </c>
      <c r="J24" t="s">
        <v>8</v>
      </c>
      <c r="K24" s="2" t="s">
        <v>39</v>
      </c>
    </row>
    <row r="25" spans="1:11" x14ac:dyDescent="0.35">
      <c r="B25" t="s">
        <v>37</v>
      </c>
      <c r="C25" s="20"/>
      <c r="D25" s="18"/>
      <c r="E25" s="17"/>
      <c r="F25" s="20"/>
      <c r="G25" s="19"/>
      <c r="H25" s="19"/>
      <c r="I25" s="25">
        <f>IF(E25="Ja",0*C25/1000000,300*C25/1000000)</f>
        <v>0</v>
      </c>
      <c r="J25" t="s">
        <v>8</v>
      </c>
      <c r="K25" s="2" t="s">
        <v>39</v>
      </c>
    </row>
    <row r="26" spans="1:11" x14ac:dyDescent="0.35">
      <c r="B26" t="s">
        <v>38</v>
      </c>
      <c r="C26" s="20"/>
      <c r="D26" s="18"/>
      <c r="E26" s="17"/>
      <c r="F26" s="20"/>
      <c r="G26" s="19"/>
      <c r="H26" s="19"/>
      <c r="I26" s="25">
        <f>IF(E26="Ja",0*C26/1000000,300*C26/1000000)</f>
        <v>0</v>
      </c>
      <c r="J26" t="s">
        <v>8</v>
      </c>
      <c r="K26" s="2" t="s">
        <v>39</v>
      </c>
    </row>
    <row r="27" spans="1:11" x14ac:dyDescent="0.35">
      <c r="C27" s="18"/>
      <c r="D27" s="18"/>
      <c r="E27" s="18"/>
      <c r="F27" s="18"/>
    </row>
    <row r="28" spans="1:11" x14ac:dyDescent="0.35">
      <c r="B28" s="2" t="s">
        <v>40</v>
      </c>
      <c r="C28" s="18"/>
      <c r="D28" s="18"/>
      <c r="E28" s="18"/>
      <c r="F28" s="18"/>
    </row>
    <row r="29" spans="1:11" x14ac:dyDescent="0.35">
      <c r="B29" t="s">
        <v>7</v>
      </c>
      <c r="C29" s="22">
        <f>SUM(C22:C26)</f>
        <v>0</v>
      </c>
      <c r="F29" s="22">
        <f>SUM(F22:F26)</f>
        <v>0</v>
      </c>
      <c r="G29" s="2" t="s">
        <v>39</v>
      </c>
    </row>
    <row r="30" spans="1:11" x14ac:dyDescent="0.35">
      <c r="C30" s="23"/>
    </row>
    <row r="31" spans="1:11" x14ac:dyDescent="0.35">
      <c r="B31" t="s">
        <v>14</v>
      </c>
      <c r="C31" s="22">
        <f>C29+F29</f>
        <v>0</v>
      </c>
      <c r="D31" s="2" t="s">
        <v>39</v>
      </c>
    </row>
    <row r="32" spans="1:11" x14ac:dyDescent="0.35">
      <c r="B32" t="s">
        <v>15</v>
      </c>
      <c r="C32" s="25">
        <f>SUM(I22:I26)</f>
        <v>0</v>
      </c>
      <c r="D32" s="2" t="s">
        <v>39</v>
      </c>
    </row>
    <row r="33" spans="1:11" x14ac:dyDescent="0.35">
      <c r="A33" t="s">
        <v>58</v>
      </c>
      <c r="B33" t="s">
        <v>18</v>
      </c>
      <c r="C33" s="20"/>
      <c r="D33" s="2" t="s">
        <v>41</v>
      </c>
    </row>
    <row r="35" spans="1:11" x14ac:dyDescent="0.35">
      <c r="B35" s="4" t="s">
        <v>19</v>
      </c>
      <c r="E35" t="s">
        <v>60</v>
      </c>
    </row>
    <row r="36" spans="1:11" x14ac:dyDescent="0.35">
      <c r="C36" t="s">
        <v>21</v>
      </c>
      <c r="D36" t="s">
        <v>22</v>
      </c>
      <c r="E36" t="s">
        <v>81</v>
      </c>
      <c r="F36" t="s">
        <v>84</v>
      </c>
      <c r="G36" t="s">
        <v>23</v>
      </c>
      <c r="H36" t="s">
        <v>24</v>
      </c>
      <c r="I36" t="s">
        <v>104</v>
      </c>
      <c r="J36" t="s">
        <v>25</v>
      </c>
      <c r="K36" t="s">
        <v>26</v>
      </c>
    </row>
    <row r="37" spans="1:11" x14ac:dyDescent="0.35">
      <c r="A37" t="s">
        <v>59</v>
      </c>
      <c r="B37" t="s">
        <v>20</v>
      </c>
      <c r="C37" s="24"/>
      <c r="D37" s="24"/>
      <c r="E37" s="20"/>
      <c r="F37" s="20"/>
      <c r="G37" s="24"/>
      <c r="H37" s="24"/>
      <c r="I37" s="24"/>
      <c r="J37" s="24"/>
      <c r="K37" s="24"/>
    </row>
    <row r="38" spans="1:11" x14ac:dyDescent="0.35">
      <c r="B38" t="s">
        <v>79</v>
      </c>
      <c r="C38" s="24"/>
      <c r="D38" s="24"/>
      <c r="E38" s="20"/>
      <c r="F38" s="20"/>
      <c r="G38" s="24"/>
      <c r="H38" s="24"/>
      <c r="I38" s="24"/>
      <c r="J38" s="24"/>
      <c r="K38" s="24"/>
    </row>
    <row r="40" spans="1:11" x14ac:dyDescent="0.35">
      <c r="D40" t="s">
        <v>62</v>
      </c>
    </row>
    <row r="41" spans="1:11" x14ac:dyDescent="0.35">
      <c r="C41" t="s">
        <v>27</v>
      </c>
      <c r="D41" t="s">
        <v>80</v>
      </c>
    </row>
    <row r="42" spans="1:11" x14ac:dyDescent="0.35">
      <c r="B42" t="s">
        <v>28</v>
      </c>
      <c r="C42" s="20"/>
      <c r="D42" s="22">
        <f>C38*0.075+G38*0.045+H38*0.03</f>
        <v>0</v>
      </c>
    </row>
    <row r="43" spans="1:11" x14ac:dyDescent="0.35">
      <c r="B43" t="s">
        <v>29</v>
      </c>
      <c r="C43" s="20"/>
      <c r="D43" s="22">
        <f>D38*0.07</f>
        <v>0</v>
      </c>
    </row>
    <row r="44" spans="1:11" x14ac:dyDescent="0.35">
      <c r="B44" t="s">
        <v>82</v>
      </c>
      <c r="C44" s="20"/>
      <c r="D44" s="22">
        <f>E38*0.07</f>
        <v>0</v>
      </c>
    </row>
    <row r="45" spans="1:11" x14ac:dyDescent="0.35">
      <c r="B45" t="s">
        <v>83</v>
      </c>
      <c r="C45" s="20"/>
      <c r="D45" s="22">
        <f>F38*0.04</f>
        <v>0</v>
      </c>
    </row>
    <row r="46" spans="1:11" x14ac:dyDescent="0.35">
      <c r="A46" t="s">
        <v>63</v>
      </c>
      <c r="B46" t="s">
        <v>30</v>
      </c>
      <c r="C46" s="20"/>
      <c r="D46" s="22">
        <v>0</v>
      </c>
    </row>
    <row r="47" spans="1:11" x14ac:dyDescent="0.35">
      <c r="A47" t="s">
        <v>64</v>
      </c>
      <c r="B47" t="s">
        <v>31</v>
      </c>
      <c r="C47" s="20"/>
      <c r="D47" s="22">
        <f>I38*0.2+0.6*H38*0.2</f>
        <v>0</v>
      </c>
    </row>
    <row r="49" spans="1:5" x14ac:dyDescent="0.35">
      <c r="B49" t="s">
        <v>110</v>
      </c>
      <c r="C49" s="27">
        <f>(C42+D42+C43+D43+C44+D44+C46+D46)*10/1000+(C45+D45)*13/1000+(C47+D47)/1000</f>
        <v>0</v>
      </c>
    </row>
    <row r="50" spans="1:5" x14ac:dyDescent="0.35">
      <c r="B50" t="s">
        <v>10</v>
      </c>
      <c r="C50" s="25">
        <f>(C42+D42)/1000*2.38+(C43+D43)/1000*2.38+(C44+D44)*0+(C45+D45)*0+(C46+D46)/1000*2.64</f>
        <v>0</v>
      </c>
    </row>
    <row r="51" spans="1:5" x14ac:dyDescent="0.35">
      <c r="A51" t="s">
        <v>65</v>
      </c>
      <c r="B51" t="s">
        <v>32</v>
      </c>
      <c r="C51" s="20"/>
    </row>
    <row r="54" spans="1:5" x14ac:dyDescent="0.35">
      <c r="A54" t="s">
        <v>85</v>
      </c>
      <c r="B54" t="s">
        <v>7</v>
      </c>
    </row>
    <row r="55" spans="1:5" x14ac:dyDescent="0.35">
      <c r="B55" t="s">
        <v>8</v>
      </c>
      <c r="C55" s="25">
        <f>C16+C32+C50</f>
        <v>0</v>
      </c>
    </row>
    <row r="56" spans="1:5" x14ac:dyDescent="0.35">
      <c r="B56" t="s">
        <v>33</v>
      </c>
      <c r="C56" s="22">
        <f>C17+C33+C51</f>
        <v>0</v>
      </c>
    </row>
    <row r="58" spans="1:5" x14ac:dyDescent="0.35">
      <c r="A58" t="s">
        <v>112</v>
      </c>
      <c r="B58" s="30" t="s">
        <v>178</v>
      </c>
      <c r="C58" s="29" t="s">
        <v>176</v>
      </c>
      <c r="D58" s="29" t="s">
        <v>179</v>
      </c>
      <c r="E58" s="29" t="s">
        <v>177</v>
      </c>
    </row>
    <row r="59" spans="1:5" x14ac:dyDescent="0.35">
      <c r="B59" t="s">
        <v>171</v>
      </c>
      <c r="C59" s="31"/>
      <c r="D59" s="31">
        <v>0</v>
      </c>
      <c r="E59" s="32">
        <f>IF(D59&gt;0,(VLOOKUP(C59,Datavalidering!A2:B57,2)*'2018'!D59),0)</f>
        <v>0</v>
      </c>
    </row>
    <row r="60" spans="1:5" x14ac:dyDescent="0.35">
      <c r="B60" t="s">
        <v>172</v>
      </c>
      <c r="C60" s="31"/>
      <c r="D60" s="31">
        <v>0</v>
      </c>
      <c r="E60" s="32">
        <f>IF(D60&gt;0,(VLOOKUP(C60,Datavalidering!A2:B57,2)*'2018'!D60),0)</f>
        <v>0</v>
      </c>
    </row>
    <row r="61" spans="1:5" x14ac:dyDescent="0.35">
      <c r="B61" t="s">
        <v>173</v>
      </c>
      <c r="C61" s="31"/>
      <c r="D61" s="31">
        <v>0</v>
      </c>
      <c r="E61" s="32">
        <f>IF(D61&gt;0,(VLOOKUP(C61,Datavalidering!A2:B57,2)*'2018'!D61),0)</f>
        <v>0</v>
      </c>
    </row>
    <row r="62" spans="1:5" x14ac:dyDescent="0.35">
      <c r="B62" t="s">
        <v>174</v>
      </c>
      <c r="C62" s="31"/>
      <c r="D62" s="31">
        <v>0</v>
      </c>
      <c r="E62" s="32">
        <f>IF(D62&gt;0,(VLOOKUP(C62,Datavalidering!A2:B57,2)*'2018'!D62),0)</f>
        <v>0</v>
      </c>
    </row>
    <row r="63" spans="1:5" x14ac:dyDescent="0.35">
      <c r="B63" t="s">
        <v>175</v>
      </c>
      <c r="C63" s="31"/>
      <c r="D63" s="31">
        <v>0</v>
      </c>
      <c r="E63" s="32">
        <f>IF(D63&gt;0,(VLOOKUP(C63,Datavalidering!A2:B57,2)*'2018'!D63),0)</f>
        <v>0</v>
      </c>
    </row>
    <row r="64" spans="1:5" x14ac:dyDescent="0.3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78ABA1B-3878-435F-957C-3EC49B4F65E7}">
          <x14:formula1>
            <xm:f>Datavalidering!$A$2:$A$57</xm:f>
          </x14:formula1>
          <xm:sqref>C59:C63</xm:sqref>
        </x14:dataValidation>
        <x14:dataValidation type="list" allowBlank="1" showInputMessage="1" showErrorMessage="1" xr:uid="{367F41D9-5E5E-4CAE-BA6C-4E36ED588A27}">
          <x14:formula1>
            <xm:f>Handbok!$C$44:$C$46</xm:f>
          </x14:formula1>
          <xm:sqref>J6:J10</xm:sqref>
        </x14:dataValidation>
        <x14:dataValidation type="list" allowBlank="1" showInputMessage="1" showErrorMessage="1" xr:uid="{372BEE2A-8916-4D82-85BE-DD9222FFC60B}">
          <x14:formula1>
            <xm:f>Handbok!$B$44:$B$45</xm:f>
          </x14:formula1>
          <xm:sqref>E22:E26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1960-B957-4ED4-A391-92E46CB925F3}">
  <dimension ref="A1:M64"/>
  <sheetViews>
    <sheetView topLeftCell="A13" workbookViewId="0">
      <selection activeCell="E22" sqref="E22"/>
    </sheetView>
  </sheetViews>
  <sheetFormatPr defaultRowHeight="14.5" x14ac:dyDescent="0.35"/>
  <cols>
    <col min="1" max="1" width="3.7265625" bestFit="1" customWidth="1"/>
    <col min="2" max="2" width="35.26953125" customWidth="1"/>
    <col min="3" max="3" width="17.81640625" bestFit="1" customWidth="1"/>
    <col min="4" max="4" width="16.26953125" customWidth="1"/>
    <col min="5" max="5" width="14.7265625" bestFit="1" customWidth="1"/>
    <col min="6" max="6" width="16" bestFit="1" customWidth="1"/>
    <col min="7" max="8" width="13.81640625" bestFit="1" customWidth="1"/>
    <col min="9" max="9" width="17.81640625" customWidth="1"/>
    <col min="10" max="10" width="19.54296875" customWidth="1"/>
    <col min="11" max="11" width="10.81640625" customWidth="1"/>
  </cols>
  <sheetData>
    <row r="1" spans="1:13" ht="23.5" x14ac:dyDescent="0.55000000000000004">
      <c r="A1" t="s">
        <v>47</v>
      </c>
      <c r="B1" s="1" t="s">
        <v>94</v>
      </c>
      <c r="C1" s="17"/>
      <c r="D1" s="2"/>
      <c r="F1" s="7" t="s">
        <v>44</v>
      </c>
      <c r="G1" s="8"/>
      <c r="H1" s="8"/>
      <c r="I1" s="9"/>
    </row>
    <row r="2" spans="1:13" ht="24" thickBot="1" x14ac:dyDescent="0.6">
      <c r="C2" s="26"/>
      <c r="F2" s="10" t="s">
        <v>45</v>
      </c>
      <c r="G2" s="11"/>
      <c r="H2" s="11"/>
      <c r="I2" s="12"/>
    </row>
    <row r="3" spans="1:13" x14ac:dyDescent="0.35">
      <c r="B3" s="4" t="s">
        <v>0</v>
      </c>
      <c r="C3" t="s">
        <v>69</v>
      </c>
      <c r="F3" s="14"/>
      <c r="G3" s="14"/>
      <c r="H3" s="14"/>
      <c r="I3" s="13" t="s">
        <v>70</v>
      </c>
      <c r="J3" s="2"/>
    </row>
    <row r="4" spans="1:13" x14ac:dyDescent="0.35">
      <c r="C4" s="34" t="s">
        <v>66</v>
      </c>
      <c r="D4" s="35"/>
      <c r="E4" s="36" t="s">
        <v>67</v>
      </c>
      <c r="F4" s="36"/>
      <c r="G4" s="37" t="s">
        <v>68</v>
      </c>
      <c r="H4" s="37"/>
      <c r="I4" s="36" t="s">
        <v>88</v>
      </c>
      <c r="J4" s="36"/>
    </row>
    <row r="5" spans="1:13" x14ac:dyDescent="0.35">
      <c r="C5" s="3" t="s">
        <v>1</v>
      </c>
      <c r="D5" s="3" t="s">
        <v>4</v>
      </c>
      <c r="E5" s="15" t="s">
        <v>3</v>
      </c>
      <c r="F5" s="6" t="s">
        <v>6</v>
      </c>
      <c r="G5" s="16" t="s">
        <v>2</v>
      </c>
      <c r="H5" s="16" t="s">
        <v>5</v>
      </c>
      <c r="I5" s="5" t="s">
        <v>43</v>
      </c>
      <c r="J5" s="5" t="s">
        <v>89</v>
      </c>
      <c r="L5" s="2"/>
    </row>
    <row r="6" spans="1:13" x14ac:dyDescent="0.35">
      <c r="A6" t="s">
        <v>49</v>
      </c>
      <c r="B6" s="1" t="s">
        <v>34</v>
      </c>
      <c r="C6" s="20"/>
      <c r="D6" s="20"/>
      <c r="E6" s="20"/>
      <c r="F6" s="21"/>
      <c r="G6" s="21"/>
      <c r="H6" s="21"/>
      <c r="I6" s="20"/>
      <c r="J6" s="17"/>
      <c r="K6" s="25">
        <f>IF(J6="Jomala",C6*2.64+D6/10*2.64+E6*0+F6*0+G6*0+H6*0,C6*2.64+D6/10*2.64+E6*0+F6*0+G6*0+H6*0+0.1/10*2.64*I6)</f>
        <v>0</v>
      </c>
      <c r="L6" t="s">
        <v>8</v>
      </c>
      <c r="M6" s="2" t="s">
        <v>39</v>
      </c>
    </row>
    <row r="7" spans="1:13" x14ac:dyDescent="0.35">
      <c r="B7" s="1" t="s">
        <v>35</v>
      </c>
      <c r="C7" s="20"/>
      <c r="D7" s="20"/>
      <c r="E7" s="20"/>
      <c r="F7" s="20"/>
      <c r="G7" s="20"/>
      <c r="H7" s="20"/>
      <c r="I7" s="20"/>
      <c r="J7" s="17"/>
      <c r="K7" s="25">
        <f t="shared" ref="K7:K10" si="0">IF(J7="Jomala",C7*2.64+D7/10*2.64+E7*0+F7*0+G7*0+H7*0,C7*2.64+D7/10*2.64+E7*0+F7*0+G7*0+H7*0+0.1/10*2.64*I7)</f>
        <v>0</v>
      </c>
      <c r="L7" t="s">
        <v>8</v>
      </c>
      <c r="M7" s="2" t="s">
        <v>39</v>
      </c>
    </row>
    <row r="8" spans="1:13" x14ac:dyDescent="0.35">
      <c r="B8" s="1" t="s">
        <v>36</v>
      </c>
      <c r="C8" s="20"/>
      <c r="D8" s="20"/>
      <c r="E8" s="20"/>
      <c r="F8" s="20"/>
      <c r="G8" s="20"/>
      <c r="H8" s="20"/>
      <c r="I8" s="20"/>
      <c r="J8" s="17"/>
      <c r="K8" s="25">
        <f t="shared" si="0"/>
        <v>0</v>
      </c>
      <c r="L8" t="s">
        <v>8</v>
      </c>
      <c r="M8" s="2" t="s">
        <v>39</v>
      </c>
    </row>
    <row r="9" spans="1:13" x14ac:dyDescent="0.35">
      <c r="B9" s="1" t="s">
        <v>37</v>
      </c>
      <c r="C9" s="20"/>
      <c r="D9" s="20"/>
      <c r="E9" s="20"/>
      <c r="F9" s="20"/>
      <c r="G9" s="20"/>
      <c r="H9" s="20"/>
      <c r="I9" s="20"/>
      <c r="J9" s="17"/>
      <c r="K9" s="25">
        <f t="shared" si="0"/>
        <v>0</v>
      </c>
      <c r="L9" t="s">
        <v>8</v>
      </c>
      <c r="M9" s="2" t="s">
        <v>39</v>
      </c>
    </row>
    <row r="10" spans="1:13" x14ac:dyDescent="0.35">
      <c r="B10" s="1" t="s">
        <v>38</v>
      </c>
      <c r="C10" s="20"/>
      <c r="D10" s="20"/>
      <c r="E10" s="20"/>
      <c r="F10" s="20"/>
      <c r="G10" s="20"/>
      <c r="H10" s="20"/>
      <c r="I10" s="20"/>
      <c r="J10" s="17"/>
      <c r="K10" s="25">
        <f t="shared" si="0"/>
        <v>0</v>
      </c>
      <c r="L10" t="s">
        <v>8</v>
      </c>
      <c r="M10" s="2" t="s">
        <v>39</v>
      </c>
    </row>
    <row r="11" spans="1:13" x14ac:dyDescent="0.35">
      <c r="C11" s="18"/>
      <c r="D11" s="18"/>
      <c r="E11" s="18"/>
      <c r="F11" s="18"/>
      <c r="G11" s="18"/>
      <c r="H11" s="18"/>
      <c r="I11" s="18"/>
      <c r="J11" s="18"/>
    </row>
    <row r="12" spans="1:13" x14ac:dyDescent="0.35">
      <c r="B12" s="2" t="s">
        <v>40</v>
      </c>
      <c r="C12" s="18"/>
      <c r="D12" s="18"/>
      <c r="E12" s="18"/>
      <c r="F12" s="18"/>
      <c r="G12" s="18"/>
      <c r="H12" s="18"/>
      <c r="I12" s="18"/>
      <c r="J12" s="18"/>
    </row>
    <row r="13" spans="1:13" x14ac:dyDescent="0.35">
      <c r="B13" t="s">
        <v>7</v>
      </c>
      <c r="C13" s="22">
        <f t="shared" ref="C13:I13" si="1">SUM(C6:C12)</f>
        <v>0</v>
      </c>
      <c r="D13" s="22">
        <f t="shared" si="1"/>
        <v>0</v>
      </c>
      <c r="E13" s="22">
        <f t="shared" si="1"/>
        <v>0</v>
      </c>
      <c r="F13" s="22">
        <f t="shared" si="1"/>
        <v>0</v>
      </c>
      <c r="G13" s="22">
        <f t="shared" si="1"/>
        <v>0</v>
      </c>
      <c r="H13" s="22">
        <f t="shared" si="1"/>
        <v>0</v>
      </c>
      <c r="I13" s="22">
        <f t="shared" si="1"/>
        <v>0</v>
      </c>
      <c r="J13" s="2" t="s">
        <v>39</v>
      </c>
    </row>
    <row r="15" spans="1:13" x14ac:dyDescent="0.35">
      <c r="B15" t="s">
        <v>9</v>
      </c>
      <c r="C15" s="22">
        <f>C13*10+D13*4.8+E13*4.6+F13+G13+H13+I13</f>
        <v>0</v>
      </c>
      <c r="D15" s="2" t="s">
        <v>39</v>
      </c>
    </row>
    <row r="16" spans="1:13" x14ac:dyDescent="0.35">
      <c r="B16" t="s">
        <v>11</v>
      </c>
      <c r="C16" s="25">
        <f>SUM(K6:K12)</f>
        <v>0</v>
      </c>
      <c r="D16" s="2" t="s">
        <v>39</v>
      </c>
    </row>
    <row r="17" spans="1:11" x14ac:dyDescent="0.35">
      <c r="A17" t="s">
        <v>52</v>
      </c>
      <c r="B17" t="s">
        <v>17</v>
      </c>
      <c r="C17" s="20"/>
      <c r="D17" s="2" t="s">
        <v>42</v>
      </c>
    </row>
    <row r="18" spans="1:11" x14ac:dyDescent="0.35">
      <c r="B18" t="s">
        <v>46</v>
      </c>
      <c r="C18" s="22">
        <f>E13*4.6+F13+G13*4.8+H13+I13*0.85</f>
        <v>0</v>
      </c>
      <c r="D18" s="2" t="s">
        <v>39</v>
      </c>
    </row>
    <row r="19" spans="1:11" x14ac:dyDescent="0.35">
      <c r="D19" s="2"/>
    </row>
    <row r="20" spans="1:11" x14ac:dyDescent="0.35">
      <c r="B20" s="4" t="s">
        <v>12</v>
      </c>
      <c r="D20" s="13"/>
      <c r="E20" t="s">
        <v>56</v>
      </c>
      <c r="F20" t="s">
        <v>57</v>
      </c>
    </row>
    <row r="21" spans="1:11" x14ac:dyDescent="0.35">
      <c r="C21" t="s">
        <v>13</v>
      </c>
      <c r="E21" t="s">
        <v>78</v>
      </c>
      <c r="F21" t="s">
        <v>16</v>
      </c>
    </row>
    <row r="22" spans="1:11" x14ac:dyDescent="0.35">
      <c r="A22" t="s">
        <v>55</v>
      </c>
      <c r="B22" t="s">
        <v>34</v>
      </c>
      <c r="C22" s="20"/>
      <c r="D22" s="18"/>
      <c r="E22" s="17"/>
      <c r="F22" s="20"/>
      <c r="G22" s="19"/>
      <c r="H22" s="19"/>
      <c r="I22" s="25">
        <f>IF(E22="Ja",0*C22/1000000,300*C22/1000000)</f>
        <v>0</v>
      </c>
      <c r="J22" t="s">
        <v>8</v>
      </c>
      <c r="K22" s="2" t="s">
        <v>39</v>
      </c>
    </row>
    <row r="23" spans="1:11" x14ac:dyDescent="0.35">
      <c r="B23" t="s">
        <v>35</v>
      </c>
      <c r="C23" s="20"/>
      <c r="D23" s="18"/>
      <c r="E23" s="17"/>
      <c r="F23" s="20"/>
      <c r="G23" s="19"/>
      <c r="H23" s="19"/>
      <c r="I23" s="25">
        <f>IF(E23="Ja",0*C23/1000000,300*C23/1000000)</f>
        <v>0</v>
      </c>
      <c r="J23" t="s">
        <v>8</v>
      </c>
      <c r="K23" s="2" t="s">
        <v>39</v>
      </c>
    </row>
    <row r="24" spans="1:11" x14ac:dyDescent="0.35">
      <c r="B24" t="s">
        <v>36</v>
      </c>
      <c r="C24" s="20"/>
      <c r="D24" s="18"/>
      <c r="E24" s="17"/>
      <c r="F24" s="20"/>
      <c r="G24" s="19"/>
      <c r="H24" s="19"/>
      <c r="I24" s="25">
        <f>IF(E24="Ja",0*C24/1000000,300*C24/1000000)</f>
        <v>0</v>
      </c>
      <c r="J24" t="s">
        <v>8</v>
      </c>
      <c r="K24" s="2" t="s">
        <v>39</v>
      </c>
    </row>
    <row r="25" spans="1:11" x14ac:dyDescent="0.35">
      <c r="B25" t="s">
        <v>37</v>
      </c>
      <c r="C25" s="20"/>
      <c r="D25" s="18"/>
      <c r="E25" s="17"/>
      <c r="F25" s="20"/>
      <c r="G25" s="19"/>
      <c r="H25" s="19"/>
      <c r="I25" s="25">
        <f>IF(E25="Ja",0*C25/1000000,300*C25/1000000)</f>
        <v>0</v>
      </c>
      <c r="J25" t="s">
        <v>8</v>
      </c>
      <c r="K25" s="2" t="s">
        <v>39</v>
      </c>
    </row>
    <row r="26" spans="1:11" x14ac:dyDescent="0.35">
      <c r="B26" t="s">
        <v>38</v>
      </c>
      <c r="C26" s="20"/>
      <c r="D26" s="18"/>
      <c r="E26" s="17"/>
      <c r="F26" s="20"/>
      <c r="G26" s="19"/>
      <c r="H26" s="19"/>
      <c r="I26" s="25">
        <f>IF(E26="Ja",0*C26/1000000,300*C26/1000000)</f>
        <v>0</v>
      </c>
      <c r="J26" t="s">
        <v>8</v>
      </c>
      <c r="K26" s="2" t="s">
        <v>39</v>
      </c>
    </row>
    <row r="27" spans="1:11" x14ac:dyDescent="0.35">
      <c r="C27" s="18"/>
      <c r="D27" s="18"/>
      <c r="E27" s="18"/>
      <c r="F27" s="18"/>
    </row>
    <row r="28" spans="1:11" x14ac:dyDescent="0.35">
      <c r="B28" s="2" t="s">
        <v>40</v>
      </c>
      <c r="C28" s="18"/>
      <c r="D28" s="18"/>
      <c r="E28" s="18"/>
      <c r="F28" s="18"/>
    </row>
    <row r="29" spans="1:11" x14ac:dyDescent="0.35">
      <c r="B29" t="s">
        <v>7</v>
      </c>
      <c r="C29" s="22">
        <f>SUM(C22:C26)</f>
        <v>0</v>
      </c>
      <c r="F29" s="22">
        <f>SUM(F22:F26)</f>
        <v>0</v>
      </c>
      <c r="G29" s="2" t="s">
        <v>39</v>
      </c>
    </row>
    <row r="30" spans="1:11" x14ac:dyDescent="0.35">
      <c r="C30" s="23"/>
    </row>
    <row r="31" spans="1:11" x14ac:dyDescent="0.35">
      <c r="B31" t="s">
        <v>14</v>
      </c>
      <c r="C31" s="22">
        <f>C29+F29</f>
        <v>0</v>
      </c>
      <c r="D31" s="2" t="s">
        <v>39</v>
      </c>
    </row>
    <row r="32" spans="1:11" x14ac:dyDescent="0.35">
      <c r="B32" t="s">
        <v>15</v>
      </c>
      <c r="C32" s="25">
        <f>SUM(I22:I26)</f>
        <v>0</v>
      </c>
      <c r="D32" s="2" t="s">
        <v>39</v>
      </c>
    </row>
    <row r="33" spans="1:11" x14ac:dyDescent="0.35">
      <c r="A33" t="s">
        <v>58</v>
      </c>
      <c r="B33" t="s">
        <v>18</v>
      </c>
      <c r="C33" s="20"/>
      <c r="D33" s="2" t="s">
        <v>41</v>
      </c>
    </row>
    <row r="35" spans="1:11" x14ac:dyDescent="0.35">
      <c r="B35" s="4" t="s">
        <v>19</v>
      </c>
      <c r="E35" t="s">
        <v>60</v>
      </c>
    </row>
    <row r="36" spans="1:11" x14ac:dyDescent="0.35">
      <c r="C36" t="s">
        <v>21</v>
      </c>
      <c r="D36" t="s">
        <v>22</v>
      </c>
      <c r="E36" t="s">
        <v>81</v>
      </c>
      <c r="F36" t="s">
        <v>84</v>
      </c>
      <c r="G36" t="s">
        <v>23</v>
      </c>
      <c r="H36" t="s">
        <v>24</v>
      </c>
      <c r="I36" t="s">
        <v>104</v>
      </c>
      <c r="J36" t="s">
        <v>25</v>
      </c>
      <c r="K36" t="s">
        <v>26</v>
      </c>
    </row>
    <row r="37" spans="1:11" x14ac:dyDescent="0.35">
      <c r="A37" t="s">
        <v>59</v>
      </c>
      <c r="B37" t="s">
        <v>20</v>
      </c>
      <c r="C37" s="24"/>
      <c r="D37" s="24"/>
      <c r="E37" s="20"/>
      <c r="F37" s="20"/>
      <c r="G37" s="24"/>
      <c r="H37" s="24"/>
      <c r="I37" s="24"/>
      <c r="J37" s="24"/>
      <c r="K37" s="24"/>
    </row>
    <row r="38" spans="1:11" x14ac:dyDescent="0.35">
      <c r="B38" t="s">
        <v>79</v>
      </c>
      <c r="C38" s="24"/>
      <c r="D38" s="24"/>
      <c r="E38" s="20"/>
      <c r="F38" s="20"/>
      <c r="G38" s="24"/>
      <c r="H38" s="24"/>
      <c r="I38" s="24"/>
      <c r="J38" s="24"/>
      <c r="K38" s="24"/>
    </row>
    <row r="40" spans="1:11" x14ac:dyDescent="0.35">
      <c r="D40" t="s">
        <v>62</v>
      </c>
    </row>
    <row r="41" spans="1:11" x14ac:dyDescent="0.35">
      <c r="C41" t="s">
        <v>27</v>
      </c>
      <c r="D41" t="s">
        <v>80</v>
      </c>
    </row>
    <row r="42" spans="1:11" x14ac:dyDescent="0.35">
      <c r="B42" t="s">
        <v>28</v>
      </c>
      <c r="C42" s="20"/>
      <c r="D42" s="22">
        <f>C38*0.075+G38*0.045+H38*0.03</f>
        <v>0</v>
      </c>
    </row>
    <row r="43" spans="1:11" x14ac:dyDescent="0.35">
      <c r="B43" t="s">
        <v>29</v>
      </c>
      <c r="C43" s="20"/>
      <c r="D43" s="22">
        <f>D38*0.07</f>
        <v>0</v>
      </c>
    </row>
    <row r="44" spans="1:11" x14ac:dyDescent="0.35">
      <c r="B44" t="s">
        <v>82</v>
      </c>
      <c r="C44" s="20"/>
      <c r="D44" s="22">
        <f>E38*0.07</f>
        <v>0</v>
      </c>
    </row>
    <row r="45" spans="1:11" x14ac:dyDescent="0.35">
      <c r="B45" t="s">
        <v>83</v>
      </c>
      <c r="C45" s="20"/>
      <c r="D45" s="22">
        <f>F38*0.04</f>
        <v>0</v>
      </c>
    </row>
    <row r="46" spans="1:11" x14ac:dyDescent="0.35">
      <c r="A46" t="s">
        <v>63</v>
      </c>
      <c r="B46" t="s">
        <v>30</v>
      </c>
      <c r="C46" s="20"/>
      <c r="D46" s="22">
        <v>0</v>
      </c>
    </row>
    <row r="47" spans="1:11" x14ac:dyDescent="0.35">
      <c r="A47" t="s">
        <v>64</v>
      </c>
      <c r="B47" t="s">
        <v>31</v>
      </c>
      <c r="C47" s="20"/>
      <c r="D47" s="22">
        <f>I38*0.2+0.6*H38*0.2</f>
        <v>0</v>
      </c>
    </row>
    <row r="49" spans="1:5" x14ac:dyDescent="0.35">
      <c r="B49" t="s">
        <v>110</v>
      </c>
      <c r="C49" s="27">
        <f>(C42+D42+C43+D43+C44+D44+C46+D46)*10/1000+(C45+D45)*13/1000+(C47+D47)/1000</f>
        <v>0</v>
      </c>
    </row>
    <row r="50" spans="1:5" x14ac:dyDescent="0.35">
      <c r="B50" t="s">
        <v>10</v>
      </c>
      <c r="C50" s="25">
        <f>(C42+D42)/1000*2.38+(C43+D43)/1000*2.38+(C44+D44)*0+(C45+D45)*0+(C46+D46)/1000*2.64</f>
        <v>0</v>
      </c>
    </row>
    <row r="51" spans="1:5" x14ac:dyDescent="0.35">
      <c r="A51" t="s">
        <v>65</v>
      </c>
      <c r="B51" t="s">
        <v>32</v>
      </c>
      <c r="C51" s="20"/>
    </row>
    <row r="54" spans="1:5" x14ac:dyDescent="0.35">
      <c r="A54" t="s">
        <v>85</v>
      </c>
      <c r="B54" t="s">
        <v>7</v>
      </c>
    </row>
    <row r="55" spans="1:5" x14ac:dyDescent="0.35">
      <c r="B55" t="s">
        <v>8</v>
      </c>
      <c r="C55" s="25">
        <f>C16+C32+C50</f>
        <v>0</v>
      </c>
    </row>
    <row r="56" spans="1:5" x14ac:dyDescent="0.35">
      <c r="B56" t="s">
        <v>33</v>
      </c>
      <c r="C56" s="22">
        <f>C17+C33+C51</f>
        <v>0</v>
      </c>
    </row>
    <row r="58" spans="1:5" x14ac:dyDescent="0.35">
      <c r="A58" t="s">
        <v>112</v>
      </c>
      <c r="B58" s="30" t="s">
        <v>178</v>
      </c>
      <c r="C58" s="29" t="s">
        <v>176</v>
      </c>
      <c r="D58" s="29" t="s">
        <v>179</v>
      </c>
      <c r="E58" s="29" t="s">
        <v>177</v>
      </c>
    </row>
    <row r="59" spans="1:5" x14ac:dyDescent="0.35">
      <c r="B59" t="s">
        <v>171</v>
      </c>
      <c r="C59" s="31"/>
      <c r="D59" s="31">
        <v>0</v>
      </c>
      <c r="E59" s="32">
        <f>IF(D59&gt;0,(VLOOKUP(C59,Datavalidering!A2:B57,2)*'2019'!D59),0)</f>
        <v>0</v>
      </c>
    </row>
    <row r="60" spans="1:5" x14ac:dyDescent="0.35">
      <c r="B60" t="s">
        <v>172</v>
      </c>
      <c r="C60" s="31"/>
      <c r="D60" s="31">
        <v>0</v>
      </c>
      <c r="E60" s="32">
        <f>IF(D60&gt;0,(VLOOKUP(C60,Datavalidering!A2:B57,2)*'2019'!D60),0)</f>
        <v>0</v>
      </c>
    </row>
    <row r="61" spans="1:5" x14ac:dyDescent="0.35">
      <c r="B61" t="s">
        <v>173</v>
      </c>
      <c r="C61" s="31"/>
      <c r="D61" s="31">
        <v>0</v>
      </c>
      <c r="E61" s="32">
        <f>IF(D61&gt;0,(VLOOKUP(C61,Datavalidering!A2:B57,2)*'2019'!D61),0)</f>
        <v>0</v>
      </c>
    </row>
    <row r="62" spans="1:5" x14ac:dyDescent="0.35">
      <c r="B62" t="s">
        <v>174</v>
      </c>
      <c r="C62" s="31"/>
      <c r="D62" s="31">
        <v>0</v>
      </c>
      <c r="E62" s="32">
        <f>IF(D62&gt;0,(VLOOKUP(C62,Datavalidering!A2:B57,2)*'2019'!D62),0)</f>
        <v>0</v>
      </c>
    </row>
    <row r="63" spans="1:5" x14ac:dyDescent="0.35">
      <c r="B63" t="s">
        <v>175</v>
      </c>
      <c r="C63" s="31"/>
      <c r="D63" s="31">
        <v>0</v>
      </c>
      <c r="E63" s="32">
        <f>IF(D63&gt;0,(VLOOKUP(C63,Datavalidering!A2:B57,2)*'2019'!D63),0)</f>
        <v>0</v>
      </c>
    </row>
    <row r="64" spans="1:5" x14ac:dyDescent="0.3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D32E4CF-2033-4E78-89A6-ED10F288C9DE}">
          <x14:formula1>
            <xm:f>Handbok!$B$44:$B$45</xm:f>
          </x14:formula1>
          <xm:sqref>E22:E26</xm:sqref>
        </x14:dataValidation>
        <x14:dataValidation type="list" allowBlank="1" showInputMessage="1" showErrorMessage="1" xr:uid="{CEE0FE1E-6BAE-43F8-B674-31EF066C45DA}">
          <x14:formula1>
            <xm:f>Handbok!$C$44:$C$46</xm:f>
          </x14:formula1>
          <xm:sqref>J6:J10</xm:sqref>
        </x14:dataValidation>
        <x14:dataValidation type="list" allowBlank="1" showInputMessage="1" showErrorMessage="1" xr:uid="{4E5FDFDC-8CCB-4A4D-BC34-A2B42B80D67F}">
          <x14:formula1>
            <xm:f>Datavalidering!$A$2:$A$57</xm:f>
          </x14:formula1>
          <xm:sqref>C59:C63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0CD58-DBAB-48C5-910A-4F2302F84B52}">
  <dimension ref="A1:M64"/>
  <sheetViews>
    <sheetView topLeftCell="A13" workbookViewId="0">
      <selection activeCell="E22" sqref="E22"/>
    </sheetView>
  </sheetViews>
  <sheetFormatPr defaultRowHeight="14.5" x14ac:dyDescent="0.35"/>
  <cols>
    <col min="1" max="1" width="3.7265625" bestFit="1" customWidth="1"/>
    <col min="2" max="2" width="35.26953125" customWidth="1"/>
    <col min="3" max="3" width="17.81640625" bestFit="1" customWidth="1"/>
    <col min="4" max="4" width="16.26953125" customWidth="1"/>
    <col min="5" max="5" width="14.7265625" bestFit="1" customWidth="1"/>
    <col min="6" max="6" width="16" bestFit="1" customWidth="1"/>
    <col min="7" max="8" width="13.81640625" bestFit="1" customWidth="1"/>
    <col min="9" max="9" width="17.81640625" customWidth="1"/>
    <col min="10" max="10" width="19.54296875" customWidth="1"/>
    <col min="11" max="11" width="10.81640625" customWidth="1"/>
  </cols>
  <sheetData>
    <row r="1" spans="1:13" ht="23.5" x14ac:dyDescent="0.55000000000000004">
      <c r="A1" t="s">
        <v>47</v>
      </c>
      <c r="B1" s="1" t="s">
        <v>94</v>
      </c>
      <c r="C1" s="17"/>
      <c r="D1" s="2"/>
      <c r="F1" s="7" t="s">
        <v>44</v>
      </c>
      <c r="G1" s="8"/>
      <c r="H1" s="8"/>
      <c r="I1" s="9"/>
    </row>
    <row r="2" spans="1:13" ht="24" thickBot="1" x14ac:dyDescent="0.6">
      <c r="C2" s="26"/>
      <c r="F2" s="10" t="s">
        <v>45</v>
      </c>
      <c r="G2" s="11"/>
      <c r="H2" s="11"/>
      <c r="I2" s="12"/>
    </row>
    <row r="3" spans="1:13" x14ac:dyDescent="0.35">
      <c r="B3" s="4" t="s">
        <v>0</v>
      </c>
      <c r="C3" t="s">
        <v>69</v>
      </c>
      <c r="F3" s="14"/>
      <c r="G3" s="14"/>
      <c r="H3" s="14"/>
      <c r="I3" s="13" t="s">
        <v>70</v>
      </c>
      <c r="J3" s="2"/>
    </row>
    <row r="4" spans="1:13" x14ac:dyDescent="0.35">
      <c r="C4" s="34" t="s">
        <v>66</v>
      </c>
      <c r="D4" s="35"/>
      <c r="E4" s="36" t="s">
        <v>67</v>
      </c>
      <c r="F4" s="36"/>
      <c r="G4" s="37" t="s">
        <v>68</v>
      </c>
      <c r="H4" s="37"/>
      <c r="I4" s="36" t="s">
        <v>88</v>
      </c>
      <c r="J4" s="36"/>
    </row>
    <row r="5" spans="1:13" x14ac:dyDescent="0.35">
      <c r="C5" s="3" t="s">
        <v>1</v>
      </c>
      <c r="D5" s="3" t="s">
        <v>4</v>
      </c>
      <c r="E5" s="15" t="s">
        <v>3</v>
      </c>
      <c r="F5" s="6" t="s">
        <v>6</v>
      </c>
      <c r="G5" s="16" t="s">
        <v>2</v>
      </c>
      <c r="H5" s="16" t="s">
        <v>5</v>
      </c>
      <c r="I5" s="5" t="s">
        <v>43</v>
      </c>
      <c r="J5" s="5" t="s">
        <v>89</v>
      </c>
      <c r="L5" s="2"/>
    </row>
    <row r="6" spans="1:13" x14ac:dyDescent="0.35">
      <c r="A6" t="s">
        <v>49</v>
      </c>
      <c r="B6" s="1" t="s">
        <v>34</v>
      </c>
      <c r="C6" s="20"/>
      <c r="D6" s="20"/>
      <c r="E6" s="20"/>
      <c r="F6" s="21"/>
      <c r="G6" s="21"/>
      <c r="H6" s="21"/>
      <c r="I6" s="20"/>
      <c r="J6" s="17"/>
      <c r="K6" s="25">
        <f>IF(J6="Jomala",C6*2.64+D6/10*2.64+E6*0+F6*0+G6*0+H6*0,C6*2.64+D6/10*2.64+E6*0+F6*0+G6*0+H6*0+0.1/10*2.64*I6)</f>
        <v>0</v>
      </c>
      <c r="L6" t="s">
        <v>8</v>
      </c>
      <c r="M6" s="2" t="s">
        <v>39</v>
      </c>
    </row>
    <row r="7" spans="1:13" x14ac:dyDescent="0.35">
      <c r="B7" s="1" t="s">
        <v>35</v>
      </c>
      <c r="C7" s="20"/>
      <c r="D7" s="20"/>
      <c r="E7" s="20"/>
      <c r="F7" s="20"/>
      <c r="G7" s="20"/>
      <c r="H7" s="20"/>
      <c r="I7" s="20"/>
      <c r="J7" s="17"/>
      <c r="K7" s="25">
        <f t="shared" ref="K7:K10" si="0">IF(J7="Jomala",C7*2.64+D7/10*2.64+E7*0+F7*0+G7*0+H7*0,C7*2.64+D7/10*2.64+E7*0+F7*0+G7*0+H7*0+0.1/10*2.64*I7)</f>
        <v>0</v>
      </c>
      <c r="L7" t="s">
        <v>8</v>
      </c>
      <c r="M7" s="2" t="s">
        <v>39</v>
      </c>
    </row>
    <row r="8" spans="1:13" x14ac:dyDescent="0.35">
      <c r="B8" s="1" t="s">
        <v>36</v>
      </c>
      <c r="C8" s="20"/>
      <c r="D8" s="20"/>
      <c r="E8" s="20"/>
      <c r="F8" s="20"/>
      <c r="G8" s="20"/>
      <c r="H8" s="20"/>
      <c r="I8" s="20"/>
      <c r="J8" s="17"/>
      <c r="K8" s="25">
        <f t="shared" si="0"/>
        <v>0</v>
      </c>
      <c r="L8" t="s">
        <v>8</v>
      </c>
      <c r="M8" s="2" t="s">
        <v>39</v>
      </c>
    </row>
    <row r="9" spans="1:13" x14ac:dyDescent="0.35">
      <c r="B9" s="1" t="s">
        <v>37</v>
      </c>
      <c r="C9" s="20"/>
      <c r="D9" s="20"/>
      <c r="E9" s="20"/>
      <c r="F9" s="20"/>
      <c r="G9" s="20"/>
      <c r="H9" s="20"/>
      <c r="I9" s="20"/>
      <c r="J9" s="17"/>
      <c r="K9" s="25">
        <f t="shared" si="0"/>
        <v>0</v>
      </c>
      <c r="L9" t="s">
        <v>8</v>
      </c>
      <c r="M9" s="2" t="s">
        <v>39</v>
      </c>
    </row>
    <row r="10" spans="1:13" x14ac:dyDescent="0.35">
      <c r="B10" s="1" t="s">
        <v>38</v>
      </c>
      <c r="C10" s="20"/>
      <c r="D10" s="20"/>
      <c r="E10" s="20"/>
      <c r="F10" s="20"/>
      <c r="G10" s="20"/>
      <c r="H10" s="20"/>
      <c r="I10" s="20"/>
      <c r="J10" s="17"/>
      <c r="K10" s="25">
        <f t="shared" si="0"/>
        <v>0</v>
      </c>
      <c r="L10" t="s">
        <v>8</v>
      </c>
      <c r="M10" s="2" t="s">
        <v>39</v>
      </c>
    </row>
    <row r="11" spans="1:13" x14ac:dyDescent="0.35">
      <c r="C11" s="18"/>
      <c r="D11" s="18"/>
      <c r="E11" s="18"/>
      <c r="F11" s="18"/>
      <c r="G11" s="18"/>
      <c r="H11" s="18"/>
      <c r="I11" s="18"/>
      <c r="J11" s="18"/>
    </row>
    <row r="12" spans="1:13" x14ac:dyDescent="0.35">
      <c r="B12" s="2" t="s">
        <v>40</v>
      </c>
      <c r="C12" s="18"/>
      <c r="D12" s="18"/>
      <c r="E12" s="18"/>
      <c r="F12" s="18"/>
      <c r="G12" s="18"/>
      <c r="H12" s="18"/>
      <c r="I12" s="18"/>
      <c r="J12" s="18"/>
    </row>
    <row r="13" spans="1:13" x14ac:dyDescent="0.35">
      <c r="B13" t="s">
        <v>7</v>
      </c>
      <c r="C13" s="22">
        <f t="shared" ref="C13:I13" si="1">SUM(C6:C12)</f>
        <v>0</v>
      </c>
      <c r="D13" s="22">
        <f t="shared" si="1"/>
        <v>0</v>
      </c>
      <c r="E13" s="22">
        <f t="shared" si="1"/>
        <v>0</v>
      </c>
      <c r="F13" s="22">
        <f t="shared" si="1"/>
        <v>0</v>
      </c>
      <c r="G13" s="22">
        <f t="shared" si="1"/>
        <v>0</v>
      </c>
      <c r="H13" s="22">
        <f t="shared" si="1"/>
        <v>0</v>
      </c>
      <c r="I13" s="22">
        <f t="shared" si="1"/>
        <v>0</v>
      </c>
      <c r="J13" s="2" t="s">
        <v>39</v>
      </c>
    </row>
    <row r="15" spans="1:13" x14ac:dyDescent="0.35">
      <c r="B15" t="s">
        <v>9</v>
      </c>
      <c r="C15" s="22">
        <f>C13*10+D13*4.8+E13*4.6+F13+G13+H13+I13</f>
        <v>0</v>
      </c>
      <c r="D15" s="2" t="s">
        <v>39</v>
      </c>
    </row>
    <row r="16" spans="1:13" x14ac:dyDescent="0.35">
      <c r="B16" t="s">
        <v>11</v>
      </c>
      <c r="C16" s="25">
        <f>SUM(K6:K12)</f>
        <v>0</v>
      </c>
      <c r="D16" s="2" t="s">
        <v>39</v>
      </c>
    </row>
    <row r="17" spans="1:11" x14ac:dyDescent="0.35">
      <c r="A17" t="s">
        <v>52</v>
      </c>
      <c r="B17" t="s">
        <v>17</v>
      </c>
      <c r="C17" s="20"/>
      <c r="D17" s="2" t="s">
        <v>42</v>
      </c>
    </row>
    <row r="18" spans="1:11" x14ac:dyDescent="0.35">
      <c r="B18" t="s">
        <v>46</v>
      </c>
      <c r="C18" s="22">
        <f>E13*4.6+F13+G13*4.8+H13+I13*0.85</f>
        <v>0</v>
      </c>
      <c r="D18" s="2" t="s">
        <v>39</v>
      </c>
    </row>
    <row r="19" spans="1:11" x14ac:dyDescent="0.35">
      <c r="D19" s="2"/>
    </row>
    <row r="20" spans="1:11" x14ac:dyDescent="0.35">
      <c r="B20" s="4" t="s">
        <v>12</v>
      </c>
      <c r="D20" s="13"/>
      <c r="E20" t="s">
        <v>56</v>
      </c>
      <c r="F20" t="s">
        <v>57</v>
      </c>
    </row>
    <row r="21" spans="1:11" x14ac:dyDescent="0.35">
      <c r="C21" t="s">
        <v>13</v>
      </c>
      <c r="E21" t="s">
        <v>78</v>
      </c>
      <c r="F21" t="s">
        <v>16</v>
      </c>
    </row>
    <row r="22" spans="1:11" x14ac:dyDescent="0.35">
      <c r="A22" t="s">
        <v>55</v>
      </c>
      <c r="B22" t="s">
        <v>34</v>
      </c>
      <c r="C22" s="20"/>
      <c r="D22" s="18"/>
      <c r="E22" s="17"/>
      <c r="F22" s="20"/>
      <c r="G22" s="19"/>
      <c r="H22" s="19"/>
      <c r="I22" s="25">
        <f>IF(E22="Ja",0*C22/1000000,300*C22/1000000)</f>
        <v>0</v>
      </c>
      <c r="J22" t="s">
        <v>8</v>
      </c>
      <c r="K22" s="2" t="s">
        <v>39</v>
      </c>
    </row>
    <row r="23" spans="1:11" x14ac:dyDescent="0.35">
      <c r="B23" t="s">
        <v>35</v>
      </c>
      <c r="C23" s="20"/>
      <c r="D23" s="18"/>
      <c r="E23" s="17"/>
      <c r="F23" s="20"/>
      <c r="G23" s="19"/>
      <c r="H23" s="19"/>
      <c r="I23" s="25">
        <f>IF(E23="Ja",0*C23/1000000,300*C23/1000000)</f>
        <v>0</v>
      </c>
      <c r="J23" t="s">
        <v>8</v>
      </c>
      <c r="K23" s="2" t="s">
        <v>39</v>
      </c>
    </row>
    <row r="24" spans="1:11" x14ac:dyDescent="0.35">
      <c r="B24" t="s">
        <v>36</v>
      </c>
      <c r="C24" s="20"/>
      <c r="D24" s="18"/>
      <c r="E24" s="17"/>
      <c r="F24" s="20"/>
      <c r="G24" s="19"/>
      <c r="H24" s="19"/>
      <c r="I24" s="25">
        <f>IF(E24="Ja",0*C24/1000000,300*C24/1000000)</f>
        <v>0</v>
      </c>
      <c r="J24" t="s">
        <v>8</v>
      </c>
      <c r="K24" s="2" t="s">
        <v>39</v>
      </c>
    </row>
    <row r="25" spans="1:11" x14ac:dyDescent="0.35">
      <c r="B25" t="s">
        <v>37</v>
      </c>
      <c r="C25" s="20"/>
      <c r="D25" s="18"/>
      <c r="E25" s="17"/>
      <c r="F25" s="20"/>
      <c r="G25" s="19"/>
      <c r="H25" s="19"/>
      <c r="I25" s="25">
        <f>IF(E25="Ja",0*C25/1000000,300*C25/1000000)</f>
        <v>0</v>
      </c>
      <c r="J25" t="s">
        <v>8</v>
      </c>
      <c r="K25" s="2" t="s">
        <v>39</v>
      </c>
    </row>
    <row r="26" spans="1:11" x14ac:dyDescent="0.35">
      <c r="B26" t="s">
        <v>38</v>
      </c>
      <c r="C26" s="20"/>
      <c r="D26" s="18"/>
      <c r="E26" s="17"/>
      <c r="F26" s="20"/>
      <c r="G26" s="19"/>
      <c r="H26" s="19"/>
      <c r="I26" s="25">
        <f>IF(E26="Ja",0*C26/1000000,300*C26/1000000)</f>
        <v>0</v>
      </c>
      <c r="J26" t="s">
        <v>8</v>
      </c>
      <c r="K26" s="2" t="s">
        <v>39</v>
      </c>
    </row>
    <row r="27" spans="1:11" x14ac:dyDescent="0.35">
      <c r="C27" s="18"/>
      <c r="D27" s="18"/>
      <c r="E27" s="18"/>
      <c r="F27" s="18"/>
    </row>
    <row r="28" spans="1:11" x14ac:dyDescent="0.35">
      <c r="B28" s="2" t="s">
        <v>40</v>
      </c>
      <c r="C28" s="18"/>
      <c r="D28" s="18"/>
      <c r="E28" s="18"/>
      <c r="F28" s="18"/>
    </row>
    <row r="29" spans="1:11" x14ac:dyDescent="0.35">
      <c r="B29" t="s">
        <v>7</v>
      </c>
      <c r="C29" s="22">
        <f>SUM(C22:C26)</f>
        <v>0</v>
      </c>
      <c r="F29" s="22">
        <f>SUM(F22:F26)</f>
        <v>0</v>
      </c>
      <c r="G29" s="2" t="s">
        <v>39</v>
      </c>
    </row>
    <row r="30" spans="1:11" x14ac:dyDescent="0.35">
      <c r="C30" s="23"/>
    </row>
    <row r="31" spans="1:11" x14ac:dyDescent="0.35">
      <c r="B31" t="s">
        <v>14</v>
      </c>
      <c r="C31" s="22">
        <f>C29+F29</f>
        <v>0</v>
      </c>
      <c r="D31" s="2" t="s">
        <v>39</v>
      </c>
    </row>
    <row r="32" spans="1:11" x14ac:dyDescent="0.35">
      <c r="B32" t="s">
        <v>15</v>
      </c>
      <c r="C32" s="25">
        <f>SUM(I22:I26)</f>
        <v>0</v>
      </c>
      <c r="D32" s="2" t="s">
        <v>39</v>
      </c>
    </row>
    <row r="33" spans="1:11" x14ac:dyDescent="0.35">
      <c r="A33" t="s">
        <v>58</v>
      </c>
      <c r="B33" t="s">
        <v>18</v>
      </c>
      <c r="C33" s="20"/>
      <c r="D33" s="2" t="s">
        <v>41</v>
      </c>
    </row>
    <row r="35" spans="1:11" x14ac:dyDescent="0.35">
      <c r="B35" s="4" t="s">
        <v>19</v>
      </c>
      <c r="E35" t="s">
        <v>60</v>
      </c>
    </row>
    <row r="36" spans="1:11" x14ac:dyDescent="0.35">
      <c r="C36" t="s">
        <v>21</v>
      </c>
      <c r="D36" t="s">
        <v>22</v>
      </c>
      <c r="E36" t="s">
        <v>81</v>
      </c>
      <c r="F36" t="s">
        <v>84</v>
      </c>
      <c r="G36" t="s">
        <v>23</v>
      </c>
      <c r="H36" t="s">
        <v>24</v>
      </c>
      <c r="I36" t="s">
        <v>104</v>
      </c>
      <c r="J36" t="s">
        <v>25</v>
      </c>
      <c r="K36" t="s">
        <v>26</v>
      </c>
    </row>
    <row r="37" spans="1:11" x14ac:dyDescent="0.35">
      <c r="A37" t="s">
        <v>59</v>
      </c>
      <c r="B37" t="s">
        <v>20</v>
      </c>
      <c r="C37" s="24"/>
      <c r="D37" s="24"/>
      <c r="E37" s="20"/>
      <c r="F37" s="20"/>
      <c r="G37" s="24"/>
      <c r="H37" s="24"/>
      <c r="I37" s="24"/>
      <c r="J37" s="24"/>
      <c r="K37" s="24"/>
    </row>
    <row r="38" spans="1:11" x14ac:dyDescent="0.35">
      <c r="B38" t="s">
        <v>79</v>
      </c>
      <c r="C38" s="24"/>
      <c r="D38" s="24"/>
      <c r="E38" s="20"/>
      <c r="F38" s="20"/>
      <c r="G38" s="24"/>
      <c r="H38" s="24"/>
      <c r="I38" s="24"/>
      <c r="J38" s="24"/>
      <c r="K38" s="24"/>
    </row>
    <row r="40" spans="1:11" x14ac:dyDescent="0.35">
      <c r="D40" t="s">
        <v>62</v>
      </c>
    </row>
    <row r="41" spans="1:11" x14ac:dyDescent="0.35">
      <c r="C41" t="s">
        <v>27</v>
      </c>
      <c r="D41" t="s">
        <v>80</v>
      </c>
    </row>
    <row r="42" spans="1:11" x14ac:dyDescent="0.35">
      <c r="B42" t="s">
        <v>28</v>
      </c>
      <c r="C42" s="20"/>
      <c r="D42" s="22">
        <f>C38*0.075+G38*0.045+H38*0.03</f>
        <v>0</v>
      </c>
    </row>
    <row r="43" spans="1:11" x14ac:dyDescent="0.35">
      <c r="B43" t="s">
        <v>29</v>
      </c>
      <c r="C43" s="20"/>
      <c r="D43" s="22">
        <f>D38*0.07</f>
        <v>0</v>
      </c>
    </row>
    <row r="44" spans="1:11" x14ac:dyDescent="0.35">
      <c r="B44" t="s">
        <v>82</v>
      </c>
      <c r="C44" s="20"/>
      <c r="D44" s="22">
        <f>E38*0.07</f>
        <v>0</v>
      </c>
    </row>
    <row r="45" spans="1:11" x14ac:dyDescent="0.35">
      <c r="B45" t="s">
        <v>83</v>
      </c>
      <c r="C45" s="20"/>
      <c r="D45" s="22">
        <f>F38*0.04</f>
        <v>0</v>
      </c>
    </row>
    <row r="46" spans="1:11" x14ac:dyDescent="0.35">
      <c r="A46" t="s">
        <v>63</v>
      </c>
      <c r="B46" t="s">
        <v>30</v>
      </c>
      <c r="C46" s="20"/>
      <c r="D46" s="22">
        <v>0</v>
      </c>
    </row>
    <row r="47" spans="1:11" x14ac:dyDescent="0.35">
      <c r="A47" t="s">
        <v>64</v>
      </c>
      <c r="B47" t="s">
        <v>31</v>
      </c>
      <c r="C47" s="20"/>
      <c r="D47" s="22">
        <f>I38*0.2+0.6*H38*0.2</f>
        <v>0</v>
      </c>
    </row>
    <row r="49" spans="1:5" x14ac:dyDescent="0.35">
      <c r="B49" t="s">
        <v>110</v>
      </c>
      <c r="C49" s="27">
        <f>(C42+D42+C43+D43+C44+D44+C46+D46)*10/1000+(C45+D45)*13/1000+(C47+D47)/1000</f>
        <v>0</v>
      </c>
    </row>
    <row r="50" spans="1:5" x14ac:dyDescent="0.35">
      <c r="B50" t="s">
        <v>10</v>
      </c>
      <c r="C50" s="25">
        <f>(C42+D42)/1000*2.38+(C43+D43)/1000*2.38+(C44+D44)*0+(C45+D45)*0+(C46+D46)/1000*2.64</f>
        <v>0</v>
      </c>
    </row>
    <row r="51" spans="1:5" x14ac:dyDescent="0.35">
      <c r="A51" t="s">
        <v>65</v>
      </c>
      <c r="B51" t="s">
        <v>32</v>
      </c>
      <c r="C51" s="20"/>
    </row>
    <row r="54" spans="1:5" x14ac:dyDescent="0.35">
      <c r="A54" t="s">
        <v>85</v>
      </c>
      <c r="B54" t="s">
        <v>7</v>
      </c>
    </row>
    <row r="55" spans="1:5" x14ac:dyDescent="0.35">
      <c r="B55" t="s">
        <v>8</v>
      </c>
      <c r="C55" s="25">
        <f>C16+C32+C50</f>
        <v>0</v>
      </c>
    </row>
    <row r="56" spans="1:5" x14ac:dyDescent="0.35">
      <c r="B56" t="s">
        <v>33</v>
      </c>
      <c r="C56" s="22">
        <f>C17+C33+C51</f>
        <v>0</v>
      </c>
    </row>
    <row r="58" spans="1:5" x14ac:dyDescent="0.35">
      <c r="A58" t="s">
        <v>112</v>
      </c>
      <c r="B58" s="30" t="s">
        <v>178</v>
      </c>
      <c r="C58" s="29" t="s">
        <v>176</v>
      </c>
      <c r="D58" s="29" t="s">
        <v>179</v>
      </c>
      <c r="E58" s="29" t="s">
        <v>177</v>
      </c>
    </row>
    <row r="59" spans="1:5" x14ac:dyDescent="0.35">
      <c r="B59" t="s">
        <v>171</v>
      </c>
      <c r="C59" s="31"/>
      <c r="D59" s="31">
        <v>0</v>
      </c>
      <c r="E59" s="32">
        <f>IF(D59&gt;0,(VLOOKUP(C59,Datavalidering!A2:B57,2)*'2020'!D59),0)</f>
        <v>0</v>
      </c>
    </row>
    <row r="60" spans="1:5" x14ac:dyDescent="0.35">
      <c r="B60" t="s">
        <v>172</v>
      </c>
      <c r="C60" s="31"/>
      <c r="D60" s="31">
        <v>0</v>
      </c>
      <c r="E60" s="32">
        <f>IF(D60&gt;0,(VLOOKUP(C60,Datavalidering!A2:B57,2)*'2020'!D60),0)</f>
        <v>0</v>
      </c>
    </row>
    <row r="61" spans="1:5" x14ac:dyDescent="0.35">
      <c r="B61" t="s">
        <v>173</v>
      </c>
      <c r="C61" s="31"/>
      <c r="D61" s="31">
        <v>0</v>
      </c>
      <c r="E61" s="32">
        <f>IF(D61&gt;0,(VLOOKUP(C61,Datavalidering!A2:B57,2)*'2020'!D61),0)</f>
        <v>0</v>
      </c>
    </row>
    <row r="62" spans="1:5" x14ac:dyDescent="0.35">
      <c r="B62" t="s">
        <v>174</v>
      </c>
      <c r="C62" s="31"/>
      <c r="D62" s="31">
        <v>0</v>
      </c>
      <c r="E62" s="32">
        <f>IF(D62&gt;0,(VLOOKUP(C62,Datavalidering!A2:B57,2)*'2020'!D62),0)</f>
        <v>0</v>
      </c>
    </row>
    <row r="63" spans="1:5" x14ac:dyDescent="0.35">
      <c r="B63" t="s">
        <v>175</v>
      </c>
      <c r="C63" s="31"/>
      <c r="D63" s="31">
        <v>0</v>
      </c>
      <c r="E63" s="32">
        <f>IF(D63&gt;0,(VLOOKUP(C63,Datavalidering!A2:B57,2)*'2020'!D63),0)</f>
        <v>0</v>
      </c>
    </row>
    <row r="64" spans="1:5" x14ac:dyDescent="0.3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3F72054-67A8-4B59-AE76-EAECC0414AF3}">
          <x14:formula1>
            <xm:f>Handbok!$B$44:$B$45</xm:f>
          </x14:formula1>
          <xm:sqref>E22:E26</xm:sqref>
        </x14:dataValidation>
        <x14:dataValidation type="list" allowBlank="1" showInputMessage="1" showErrorMessage="1" xr:uid="{15A29A70-4554-49BF-A92C-276DE4725F02}">
          <x14:formula1>
            <xm:f>Handbok!$C$44:$C$46</xm:f>
          </x14:formula1>
          <xm:sqref>J6:J10</xm:sqref>
        </x14:dataValidation>
        <x14:dataValidation type="list" allowBlank="1" showInputMessage="1" showErrorMessage="1" xr:uid="{44AA5666-0517-421B-995A-49577E1C971A}">
          <x14:formula1>
            <xm:f>Datavalidering!$A$2:$A$57</xm:f>
          </x14:formula1>
          <xm:sqref>C59:C63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6540-FF59-4559-907C-3C8828BB8556}">
  <dimension ref="A1:M64"/>
  <sheetViews>
    <sheetView topLeftCell="A13" workbookViewId="0">
      <selection activeCell="E22" sqref="E22"/>
    </sheetView>
  </sheetViews>
  <sheetFormatPr defaultRowHeight="14.5" x14ac:dyDescent="0.35"/>
  <cols>
    <col min="1" max="1" width="3.7265625" bestFit="1" customWidth="1"/>
    <col min="2" max="2" width="35.26953125" customWidth="1"/>
    <col min="3" max="3" width="17.81640625" bestFit="1" customWidth="1"/>
    <col min="4" max="4" width="16.26953125" customWidth="1"/>
    <col min="5" max="5" width="14.7265625" bestFit="1" customWidth="1"/>
    <col min="6" max="6" width="16" bestFit="1" customWidth="1"/>
    <col min="7" max="8" width="13.81640625" bestFit="1" customWidth="1"/>
    <col min="9" max="9" width="17.81640625" customWidth="1"/>
    <col min="10" max="10" width="19.54296875" customWidth="1"/>
    <col min="11" max="11" width="10.81640625" customWidth="1"/>
  </cols>
  <sheetData>
    <row r="1" spans="1:13" ht="23.5" x14ac:dyDescent="0.55000000000000004">
      <c r="A1" t="s">
        <v>47</v>
      </c>
      <c r="B1" s="1" t="s">
        <v>94</v>
      </c>
      <c r="C1" s="17"/>
      <c r="D1" s="2"/>
      <c r="F1" s="7" t="s">
        <v>44</v>
      </c>
      <c r="G1" s="8"/>
      <c r="H1" s="8"/>
      <c r="I1" s="9"/>
    </row>
    <row r="2" spans="1:13" ht="24" thickBot="1" x14ac:dyDescent="0.6">
      <c r="C2" s="26"/>
      <c r="F2" s="10" t="s">
        <v>45</v>
      </c>
      <c r="G2" s="11"/>
      <c r="H2" s="11"/>
      <c r="I2" s="12"/>
    </row>
    <row r="3" spans="1:13" x14ac:dyDescent="0.35">
      <c r="B3" s="4" t="s">
        <v>0</v>
      </c>
      <c r="C3" t="s">
        <v>69</v>
      </c>
      <c r="F3" s="14"/>
      <c r="G3" s="14"/>
      <c r="H3" s="14"/>
      <c r="I3" s="13" t="s">
        <v>70</v>
      </c>
      <c r="J3" s="2"/>
    </row>
    <row r="4" spans="1:13" x14ac:dyDescent="0.35">
      <c r="C4" s="34" t="s">
        <v>66</v>
      </c>
      <c r="D4" s="35"/>
      <c r="E4" s="36" t="s">
        <v>67</v>
      </c>
      <c r="F4" s="36"/>
      <c r="G4" s="37" t="s">
        <v>68</v>
      </c>
      <c r="H4" s="37"/>
      <c r="I4" s="36" t="s">
        <v>88</v>
      </c>
      <c r="J4" s="36"/>
    </row>
    <row r="5" spans="1:13" x14ac:dyDescent="0.35">
      <c r="C5" s="3" t="s">
        <v>1</v>
      </c>
      <c r="D5" s="3" t="s">
        <v>4</v>
      </c>
      <c r="E5" s="15" t="s">
        <v>3</v>
      </c>
      <c r="F5" s="6" t="s">
        <v>6</v>
      </c>
      <c r="G5" s="16" t="s">
        <v>2</v>
      </c>
      <c r="H5" s="16" t="s">
        <v>5</v>
      </c>
      <c r="I5" s="5" t="s">
        <v>43</v>
      </c>
      <c r="J5" s="5" t="s">
        <v>89</v>
      </c>
      <c r="L5" s="2"/>
    </row>
    <row r="6" spans="1:13" x14ac:dyDescent="0.35">
      <c r="A6" t="s">
        <v>49</v>
      </c>
      <c r="B6" s="1" t="s">
        <v>34</v>
      </c>
      <c r="C6" s="20"/>
      <c r="D6" s="20"/>
      <c r="E6" s="20"/>
      <c r="F6" s="21"/>
      <c r="G6" s="21"/>
      <c r="H6" s="21"/>
      <c r="I6" s="20"/>
      <c r="J6" s="17"/>
      <c r="K6" s="25">
        <f>IF(J6="Jomala",C6*2.64+D6/10*2.64+E6*0+F6*0+G6*0+H6*0,C6*2.64+D6/10*2.64+E6*0+F6*0+G6*0+H6*0+0.1/10*2.64*I6)</f>
        <v>0</v>
      </c>
      <c r="L6" t="s">
        <v>8</v>
      </c>
      <c r="M6" s="2" t="s">
        <v>39</v>
      </c>
    </row>
    <row r="7" spans="1:13" x14ac:dyDescent="0.35">
      <c r="B7" s="1" t="s">
        <v>35</v>
      </c>
      <c r="C7" s="20"/>
      <c r="D7" s="20"/>
      <c r="E7" s="20"/>
      <c r="F7" s="20"/>
      <c r="G7" s="20"/>
      <c r="H7" s="20"/>
      <c r="I7" s="20"/>
      <c r="J7" s="17"/>
      <c r="K7" s="25">
        <f t="shared" ref="K7:K10" si="0">IF(J7="Jomala",C7*2.64+D7/10*2.64+E7*0+F7*0+G7*0+H7*0,C7*2.64+D7/10*2.64+E7*0+F7*0+G7*0+H7*0+0.1/10*2.64*I7)</f>
        <v>0</v>
      </c>
      <c r="L7" t="s">
        <v>8</v>
      </c>
      <c r="M7" s="2" t="s">
        <v>39</v>
      </c>
    </row>
    <row r="8" spans="1:13" x14ac:dyDescent="0.35">
      <c r="B8" s="1" t="s">
        <v>36</v>
      </c>
      <c r="C8" s="20"/>
      <c r="D8" s="20"/>
      <c r="E8" s="20"/>
      <c r="F8" s="20"/>
      <c r="G8" s="20"/>
      <c r="H8" s="20"/>
      <c r="I8" s="20"/>
      <c r="J8" s="17"/>
      <c r="K8" s="25">
        <f t="shared" si="0"/>
        <v>0</v>
      </c>
      <c r="L8" t="s">
        <v>8</v>
      </c>
      <c r="M8" s="2" t="s">
        <v>39</v>
      </c>
    </row>
    <row r="9" spans="1:13" x14ac:dyDescent="0.35">
      <c r="B9" s="1" t="s">
        <v>37</v>
      </c>
      <c r="C9" s="20"/>
      <c r="D9" s="20"/>
      <c r="E9" s="20"/>
      <c r="F9" s="20"/>
      <c r="G9" s="20"/>
      <c r="H9" s="20"/>
      <c r="I9" s="20"/>
      <c r="J9" s="17"/>
      <c r="K9" s="25">
        <f t="shared" si="0"/>
        <v>0</v>
      </c>
      <c r="L9" t="s">
        <v>8</v>
      </c>
      <c r="M9" s="2" t="s">
        <v>39</v>
      </c>
    </row>
    <row r="10" spans="1:13" x14ac:dyDescent="0.35">
      <c r="B10" s="1" t="s">
        <v>38</v>
      </c>
      <c r="C10" s="20"/>
      <c r="D10" s="20"/>
      <c r="E10" s="20"/>
      <c r="F10" s="20"/>
      <c r="G10" s="20"/>
      <c r="H10" s="20"/>
      <c r="I10" s="20"/>
      <c r="J10" s="17"/>
      <c r="K10" s="25">
        <f t="shared" si="0"/>
        <v>0</v>
      </c>
      <c r="L10" t="s">
        <v>8</v>
      </c>
      <c r="M10" s="2" t="s">
        <v>39</v>
      </c>
    </row>
    <row r="11" spans="1:13" x14ac:dyDescent="0.35">
      <c r="C11" s="18"/>
      <c r="D11" s="18"/>
      <c r="E11" s="18"/>
      <c r="F11" s="18"/>
      <c r="G11" s="18"/>
      <c r="H11" s="18"/>
      <c r="I11" s="18"/>
      <c r="J11" s="18"/>
    </row>
    <row r="12" spans="1:13" x14ac:dyDescent="0.35">
      <c r="B12" s="2" t="s">
        <v>40</v>
      </c>
      <c r="C12" s="18"/>
      <c r="D12" s="18"/>
      <c r="E12" s="18"/>
      <c r="F12" s="18"/>
      <c r="G12" s="18"/>
      <c r="H12" s="18"/>
      <c r="I12" s="18"/>
      <c r="J12" s="18"/>
    </row>
    <row r="13" spans="1:13" x14ac:dyDescent="0.35">
      <c r="B13" t="s">
        <v>7</v>
      </c>
      <c r="C13" s="22">
        <f t="shared" ref="C13:I13" si="1">SUM(C6:C12)</f>
        <v>0</v>
      </c>
      <c r="D13" s="22">
        <f t="shared" si="1"/>
        <v>0</v>
      </c>
      <c r="E13" s="22">
        <f t="shared" si="1"/>
        <v>0</v>
      </c>
      <c r="F13" s="22">
        <f t="shared" si="1"/>
        <v>0</v>
      </c>
      <c r="G13" s="22">
        <f t="shared" si="1"/>
        <v>0</v>
      </c>
      <c r="H13" s="22">
        <f t="shared" si="1"/>
        <v>0</v>
      </c>
      <c r="I13" s="22">
        <f t="shared" si="1"/>
        <v>0</v>
      </c>
      <c r="J13" s="2" t="s">
        <v>39</v>
      </c>
    </row>
    <row r="15" spans="1:13" x14ac:dyDescent="0.35">
      <c r="B15" t="s">
        <v>9</v>
      </c>
      <c r="C15" s="22">
        <f>C13*10+D13*4.8+E13*4.6+F13+G13+H13+I13</f>
        <v>0</v>
      </c>
      <c r="D15" s="2" t="s">
        <v>39</v>
      </c>
    </row>
    <row r="16" spans="1:13" x14ac:dyDescent="0.35">
      <c r="B16" t="s">
        <v>11</v>
      </c>
      <c r="C16" s="25">
        <f>SUM(K6:K12)</f>
        <v>0</v>
      </c>
      <c r="D16" s="2" t="s">
        <v>39</v>
      </c>
    </row>
    <row r="17" spans="1:11" x14ac:dyDescent="0.35">
      <c r="A17" t="s">
        <v>52</v>
      </c>
      <c r="B17" t="s">
        <v>17</v>
      </c>
      <c r="C17" s="20"/>
      <c r="D17" s="2" t="s">
        <v>42</v>
      </c>
    </row>
    <row r="18" spans="1:11" x14ac:dyDescent="0.35">
      <c r="B18" t="s">
        <v>46</v>
      </c>
      <c r="C18" s="22">
        <f>E13*4.6+F13+G13*4.8+H13+I13*0.85</f>
        <v>0</v>
      </c>
      <c r="D18" s="2" t="s">
        <v>39</v>
      </c>
    </row>
    <row r="19" spans="1:11" x14ac:dyDescent="0.35">
      <c r="D19" s="2"/>
    </row>
    <row r="20" spans="1:11" x14ac:dyDescent="0.35">
      <c r="B20" s="4" t="s">
        <v>12</v>
      </c>
      <c r="D20" s="13"/>
      <c r="E20" t="s">
        <v>56</v>
      </c>
      <c r="F20" t="s">
        <v>57</v>
      </c>
    </row>
    <row r="21" spans="1:11" x14ac:dyDescent="0.35">
      <c r="C21" t="s">
        <v>13</v>
      </c>
      <c r="E21" t="s">
        <v>78</v>
      </c>
      <c r="F21" t="s">
        <v>16</v>
      </c>
    </row>
    <row r="22" spans="1:11" x14ac:dyDescent="0.35">
      <c r="A22" t="s">
        <v>55</v>
      </c>
      <c r="B22" t="s">
        <v>34</v>
      </c>
      <c r="C22" s="20"/>
      <c r="D22" s="18"/>
      <c r="E22" s="17"/>
      <c r="F22" s="20"/>
      <c r="G22" s="19"/>
      <c r="H22" s="19"/>
      <c r="I22" s="25">
        <f>IF(E22="Ja",0*C22/1000000,300*C22/1000000)</f>
        <v>0</v>
      </c>
      <c r="J22" t="s">
        <v>8</v>
      </c>
      <c r="K22" s="2" t="s">
        <v>39</v>
      </c>
    </row>
    <row r="23" spans="1:11" x14ac:dyDescent="0.35">
      <c r="B23" t="s">
        <v>35</v>
      </c>
      <c r="C23" s="20"/>
      <c r="D23" s="18"/>
      <c r="E23" s="17"/>
      <c r="F23" s="20"/>
      <c r="G23" s="19"/>
      <c r="H23" s="19"/>
      <c r="I23" s="25">
        <f>IF(E23="Ja",0*C23/1000000,300*C23/1000000)</f>
        <v>0</v>
      </c>
      <c r="J23" t="s">
        <v>8</v>
      </c>
      <c r="K23" s="2" t="s">
        <v>39</v>
      </c>
    </row>
    <row r="24" spans="1:11" x14ac:dyDescent="0.35">
      <c r="B24" t="s">
        <v>36</v>
      </c>
      <c r="C24" s="20"/>
      <c r="D24" s="18"/>
      <c r="E24" s="17"/>
      <c r="F24" s="20"/>
      <c r="G24" s="19"/>
      <c r="H24" s="19"/>
      <c r="I24" s="25">
        <f>IF(E24="Ja",0*C24/1000000,300*C24/1000000)</f>
        <v>0</v>
      </c>
      <c r="J24" t="s">
        <v>8</v>
      </c>
      <c r="K24" s="2" t="s">
        <v>39</v>
      </c>
    </row>
    <row r="25" spans="1:11" x14ac:dyDescent="0.35">
      <c r="B25" t="s">
        <v>37</v>
      </c>
      <c r="C25" s="20"/>
      <c r="D25" s="18"/>
      <c r="E25" s="17"/>
      <c r="F25" s="20"/>
      <c r="G25" s="19"/>
      <c r="H25" s="19"/>
      <c r="I25" s="25">
        <f>IF(E25="Ja",0*C25/1000000,300*C25/1000000)</f>
        <v>0</v>
      </c>
      <c r="J25" t="s">
        <v>8</v>
      </c>
      <c r="K25" s="2" t="s">
        <v>39</v>
      </c>
    </row>
    <row r="26" spans="1:11" x14ac:dyDescent="0.35">
      <c r="B26" t="s">
        <v>38</v>
      </c>
      <c r="C26" s="20"/>
      <c r="D26" s="18"/>
      <c r="E26" s="17"/>
      <c r="F26" s="20"/>
      <c r="G26" s="19"/>
      <c r="H26" s="19"/>
      <c r="I26" s="25">
        <f>IF(E26="Ja",0*C26/1000000,300*C26/1000000)</f>
        <v>0</v>
      </c>
      <c r="J26" t="s">
        <v>8</v>
      </c>
      <c r="K26" s="2" t="s">
        <v>39</v>
      </c>
    </row>
    <row r="27" spans="1:11" x14ac:dyDescent="0.35">
      <c r="C27" s="18"/>
      <c r="D27" s="18"/>
      <c r="E27" s="18"/>
      <c r="F27" s="18"/>
    </row>
    <row r="28" spans="1:11" x14ac:dyDescent="0.35">
      <c r="B28" s="2" t="s">
        <v>40</v>
      </c>
      <c r="C28" s="18"/>
      <c r="D28" s="18"/>
      <c r="E28" s="18"/>
      <c r="F28" s="18"/>
    </row>
    <row r="29" spans="1:11" x14ac:dyDescent="0.35">
      <c r="B29" t="s">
        <v>7</v>
      </c>
      <c r="C29" s="22">
        <f>SUM(C22:C26)</f>
        <v>0</v>
      </c>
      <c r="F29" s="22">
        <f>SUM(F22:F26)</f>
        <v>0</v>
      </c>
      <c r="G29" s="2" t="s">
        <v>39</v>
      </c>
    </row>
    <row r="30" spans="1:11" x14ac:dyDescent="0.35">
      <c r="C30" s="23"/>
    </row>
    <row r="31" spans="1:11" x14ac:dyDescent="0.35">
      <c r="B31" t="s">
        <v>14</v>
      </c>
      <c r="C31" s="22">
        <f>C29+F29</f>
        <v>0</v>
      </c>
      <c r="D31" s="2" t="s">
        <v>39</v>
      </c>
    </row>
    <row r="32" spans="1:11" x14ac:dyDescent="0.35">
      <c r="B32" t="s">
        <v>15</v>
      </c>
      <c r="C32" s="25">
        <f>SUM(I22:I26)</f>
        <v>0</v>
      </c>
      <c r="D32" s="2" t="s">
        <v>39</v>
      </c>
    </row>
    <row r="33" spans="1:11" x14ac:dyDescent="0.35">
      <c r="A33" t="s">
        <v>58</v>
      </c>
      <c r="B33" t="s">
        <v>18</v>
      </c>
      <c r="C33" s="20"/>
      <c r="D33" s="2" t="s">
        <v>41</v>
      </c>
    </row>
    <row r="35" spans="1:11" x14ac:dyDescent="0.35">
      <c r="B35" s="4" t="s">
        <v>19</v>
      </c>
      <c r="E35" t="s">
        <v>60</v>
      </c>
    </row>
    <row r="36" spans="1:11" x14ac:dyDescent="0.35">
      <c r="C36" t="s">
        <v>21</v>
      </c>
      <c r="D36" t="s">
        <v>22</v>
      </c>
      <c r="E36" t="s">
        <v>81</v>
      </c>
      <c r="F36" t="s">
        <v>84</v>
      </c>
      <c r="G36" t="s">
        <v>23</v>
      </c>
      <c r="H36" t="s">
        <v>24</v>
      </c>
      <c r="I36" t="s">
        <v>104</v>
      </c>
      <c r="J36" t="s">
        <v>25</v>
      </c>
      <c r="K36" t="s">
        <v>26</v>
      </c>
    </row>
    <row r="37" spans="1:11" x14ac:dyDescent="0.35">
      <c r="A37" t="s">
        <v>59</v>
      </c>
      <c r="B37" t="s">
        <v>20</v>
      </c>
      <c r="C37" s="24"/>
      <c r="D37" s="24"/>
      <c r="E37" s="20"/>
      <c r="F37" s="20"/>
      <c r="G37" s="24"/>
      <c r="H37" s="24"/>
      <c r="I37" s="24"/>
      <c r="J37" s="24"/>
      <c r="K37" s="24"/>
    </row>
    <row r="38" spans="1:11" x14ac:dyDescent="0.35">
      <c r="B38" t="s">
        <v>79</v>
      </c>
      <c r="C38" s="24"/>
      <c r="D38" s="24"/>
      <c r="E38" s="20"/>
      <c r="F38" s="20"/>
      <c r="G38" s="24"/>
      <c r="H38" s="24"/>
      <c r="I38" s="24"/>
      <c r="J38" s="24"/>
      <c r="K38" s="24"/>
    </row>
    <row r="40" spans="1:11" x14ac:dyDescent="0.35">
      <c r="D40" t="s">
        <v>62</v>
      </c>
    </row>
    <row r="41" spans="1:11" x14ac:dyDescent="0.35">
      <c r="C41" t="s">
        <v>27</v>
      </c>
      <c r="D41" t="s">
        <v>80</v>
      </c>
    </row>
    <row r="42" spans="1:11" x14ac:dyDescent="0.35">
      <c r="B42" t="s">
        <v>28</v>
      </c>
      <c r="C42" s="20"/>
      <c r="D42" s="22">
        <f>C38*0.075+G38*0.045+H38*0.03</f>
        <v>0</v>
      </c>
    </row>
    <row r="43" spans="1:11" x14ac:dyDescent="0.35">
      <c r="B43" t="s">
        <v>29</v>
      </c>
      <c r="C43" s="20"/>
      <c r="D43" s="22">
        <f>D38*0.07</f>
        <v>0</v>
      </c>
    </row>
    <row r="44" spans="1:11" x14ac:dyDescent="0.35">
      <c r="B44" t="s">
        <v>82</v>
      </c>
      <c r="C44" s="20"/>
      <c r="D44" s="22">
        <f>E38*0.07</f>
        <v>0</v>
      </c>
    </row>
    <row r="45" spans="1:11" x14ac:dyDescent="0.35">
      <c r="B45" t="s">
        <v>83</v>
      </c>
      <c r="C45" s="20"/>
      <c r="D45" s="22">
        <f>F38*0.04</f>
        <v>0</v>
      </c>
    </row>
    <row r="46" spans="1:11" x14ac:dyDescent="0.35">
      <c r="A46" t="s">
        <v>63</v>
      </c>
      <c r="B46" t="s">
        <v>30</v>
      </c>
      <c r="C46" s="20"/>
      <c r="D46" s="22">
        <v>0</v>
      </c>
    </row>
    <row r="47" spans="1:11" x14ac:dyDescent="0.35">
      <c r="A47" t="s">
        <v>64</v>
      </c>
      <c r="B47" t="s">
        <v>31</v>
      </c>
      <c r="C47" s="20"/>
      <c r="D47" s="22">
        <f>I38*0.2+0.6*H38*0.2</f>
        <v>0</v>
      </c>
    </row>
    <row r="49" spans="1:5" x14ac:dyDescent="0.35">
      <c r="B49" t="s">
        <v>110</v>
      </c>
      <c r="C49" s="27">
        <f>(C42+D42+C43+D43+C44+D44+C46+D46)*10/1000+(C45+D45)*13/1000+(C47+D47)/1000</f>
        <v>0</v>
      </c>
    </row>
    <row r="50" spans="1:5" x14ac:dyDescent="0.35">
      <c r="B50" t="s">
        <v>10</v>
      </c>
      <c r="C50" s="25">
        <f>(C42+D42)/1000*2.38+(C43+D43)/1000*2.38+(C44+D44)*0+(C45+D45)*0+(C46+D46)/1000*2.64</f>
        <v>0</v>
      </c>
    </row>
    <row r="51" spans="1:5" x14ac:dyDescent="0.35">
      <c r="A51" t="s">
        <v>65</v>
      </c>
      <c r="B51" t="s">
        <v>32</v>
      </c>
      <c r="C51" s="20"/>
    </row>
    <row r="54" spans="1:5" x14ac:dyDescent="0.35">
      <c r="A54" t="s">
        <v>85</v>
      </c>
      <c r="B54" t="s">
        <v>7</v>
      </c>
    </row>
    <row r="55" spans="1:5" x14ac:dyDescent="0.35">
      <c r="B55" t="s">
        <v>8</v>
      </c>
      <c r="C55" s="25">
        <f>C16+C32+C50</f>
        <v>0</v>
      </c>
    </row>
    <row r="56" spans="1:5" x14ac:dyDescent="0.35">
      <c r="B56" t="s">
        <v>33</v>
      </c>
      <c r="C56" s="22">
        <f>C17+C33+C51</f>
        <v>0</v>
      </c>
    </row>
    <row r="58" spans="1:5" x14ac:dyDescent="0.35">
      <c r="A58" t="s">
        <v>112</v>
      </c>
      <c r="B58" s="30" t="s">
        <v>178</v>
      </c>
      <c r="C58" s="29" t="s">
        <v>176</v>
      </c>
      <c r="D58" s="29" t="s">
        <v>179</v>
      </c>
      <c r="E58" s="29" t="s">
        <v>177</v>
      </c>
    </row>
    <row r="59" spans="1:5" x14ac:dyDescent="0.35">
      <c r="B59" t="s">
        <v>171</v>
      </c>
      <c r="C59" s="31"/>
      <c r="D59" s="31">
        <v>0</v>
      </c>
      <c r="E59" s="32">
        <f>IF(D59&gt;0,(VLOOKUP(C59,Datavalidering!A2:B57,2)*'2021'!D59),0)</f>
        <v>0</v>
      </c>
    </row>
    <row r="60" spans="1:5" x14ac:dyDescent="0.35">
      <c r="B60" t="s">
        <v>172</v>
      </c>
      <c r="C60" s="31"/>
      <c r="D60" s="31">
        <v>0</v>
      </c>
      <c r="E60" s="32">
        <f>IF(D60&gt;0,(VLOOKUP(C60,Datavalidering!A2:B57,2)*'2021'!D60),0)</f>
        <v>0</v>
      </c>
    </row>
    <row r="61" spans="1:5" x14ac:dyDescent="0.35">
      <c r="B61" t="s">
        <v>173</v>
      </c>
      <c r="C61" s="31"/>
      <c r="D61" s="31">
        <v>0</v>
      </c>
      <c r="E61" s="32">
        <f>IF(D61&gt;0,(VLOOKUP(C61,Datavalidering!A2:B57,2)*'2021'!D61),0)</f>
        <v>0</v>
      </c>
    </row>
    <row r="62" spans="1:5" x14ac:dyDescent="0.35">
      <c r="B62" t="s">
        <v>174</v>
      </c>
      <c r="C62" s="31"/>
      <c r="D62" s="31">
        <v>0</v>
      </c>
      <c r="E62" s="32">
        <f>IF(D62&gt;0,(VLOOKUP(C62,Datavalidering!A2:B57,2)*'2021'!D62),0)</f>
        <v>0</v>
      </c>
    </row>
    <row r="63" spans="1:5" x14ac:dyDescent="0.35">
      <c r="B63" t="s">
        <v>175</v>
      </c>
      <c r="C63" s="31"/>
      <c r="D63" s="31">
        <v>0</v>
      </c>
      <c r="E63" s="32">
        <f>IF(D63&gt;0,(VLOOKUP(C63,Datavalidering!A2:B57,2)*'2021'!D63),0)</f>
        <v>0</v>
      </c>
    </row>
    <row r="64" spans="1:5" x14ac:dyDescent="0.35">
      <c r="B64" t="s">
        <v>10</v>
      </c>
      <c r="C64" s="27">
        <f>SUM(E59:E63)/1000</f>
        <v>0</v>
      </c>
    </row>
  </sheetData>
  <mergeCells count="4">
    <mergeCell ref="C4:D4"/>
    <mergeCell ref="E4:F4"/>
    <mergeCell ref="G4:H4"/>
    <mergeCell ref="I4:J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F644C6-4963-4DB8-9D14-70CAB7CF893E}">
          <x14:formula1>
            <xm:f>Datavalidering!$A$2:$A$57</xm:f>
          </x14:formula1>
          <xm:sqref>C59:C63</xm:sqref>
        </x14:dataValidation>
        <x14:dataValidation type="list" allowBlank="1" showInputMessage="1" showErrorMessage="1" xr:uid="{CBC9B6C6-2DD9-4309-9321-FA64188C3E34}">
          <x14:formula1>
            <xm:f>Handbok!$C$44:$C$46</xm:f>
          </x14:formula1>
          <xm:sqref>J6:J10</xm:sqref>
        </x14:dataValidation>
        <x14:dataValidation type="list" allowBlank="1" showInputMessage="1" showErrorMessage="1" xr:uid="{F175FE53-B8EE-4996-93C5-3193A06112F7}">
          <x14:formula1>
            <xm:f>Handbok!$B$44:$B$45</xm:f>
          </x14:formula1>
          <xm:sqref>E22:E26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4"/>
  <sheetViews>
    <sheetView tabSelected="1" topLeftCell="B40" workbookViewId="0">
      <selection activeCell="E53" sqref="E53"/>
    </sheetView>
  </sheetViews>
  <sheetFormatPr defaultRowHeight="14.5" x14ac:dyDescent="0.35"/>
  <cols>
    <col min="1" max="1" width="3.7265625" bestFit="1" customWidth="1"/>
    <col min="2" max="2" width="35.26953125" customWidth="1"/>
    <col min="3" max="3" width="17.81640625" bestFit="1" customWidth="1"/>
    <col min="4" max="4" width="16.26953125" customWidth="1"/>
    <col min="5" max="5" width="14.7265625" bestFit="1" customWidth="1"/>
    <col min="6" max="6" width="16" bestFit="1" customWidth="1"/>
    <col min="7" max="8" width="13.81640625" bestFit="1" customWidth="1"/>
    <col min="9" max="9" width="17.81640625" customWidth="1"/>
    <col min="10" max="10" width="19.54296875" customWidth="1"/>
    <col min="11" max="11" width="10.81640625" customWidth="1"/>
  </cols>
  <sheetData>
    <row r="1" spans="1:13" ht="23.5" x14ac:dyDescent="0.55000000000000004">
      <c r="A1" t="s">
        <v>47</v>
      </c>
      <c r="B1" s="1" t="s">
        <v>94</v>
      </c>
      <c r="C1" s="17"/>
      <c r="D1" s="2"/>
      <c r="F1" s="7" t="s">
        <v>44</v>
      </c>
      <c r="G1" s="8"/>
      <c r="H1" s="8"/>
      <c r="I1" s="9"/>
    </row>
    <row r="2" spans="1:13" ht="24" thickBot="1" x14ac:dyDescent="0.6">
      <c r="C2" s="26"/>
      <c r="F2" s="10" t="s">
        <v>45</v>
      </c>
      <c r="G2" s="11"/>
      <c r="H2" s="11"/>
      <c r="I2" s="12"/>
    </row>
    <row r="3" spans="1:13" x14ac:dyDescent="0.35">
      <c r="B3" s="4" t="s">
        <v>0</v>
      </c>
      <c r="C3" t="s">
        <v>69</v>
      </c>
      <c r="F3" s="14"/>
      <c r="G3" s="14"/>
      <c r="H3" s="14"/>
      <c r="I3" s="13" t="s">
        <v>70</v>
      </c>
      <c r="J3" s="2"/>
    </row>
    <row r="4" spans="1:13" x14ac:dyDescent="0.35">
      <c r="C4" s="34" t="s">
        <v>66</v>
      </c>
      <c r="D4" s="35"/>
      <c r="E4" s="36" t="s">
        <v>67</v>
      </c>
      <c r="F4" s="36"/>
      <c r="G4" s="37" t="s">
        <v>68</v>
      </c>
      <c r="H4" s="37"/>
      <c r="I4" s="36" t="s">
        <v>88</v>
      </c>
      <c r="J4" s="36"/>
    </row>
    <row r="5" spans="1:13" x14ac:dyDescent="0.35">
      <c r="C5" s="3" t="s">
        <v>1</v>
      </c>
      <c r="D5" s="3" t="s">
        <v>4</v>
      </c>
      <c r="E5" s="15" t="s">
        <v>3</v>
      </c>
      <c r="F5" s="6" t="s">
        <v>6</v>
      </c>
      <c r="G5" s="16" t="s">
        <v>2</v>
      </c>
      <c r="H5" s="16" t="s">
        <v>5</v>
      </c>
      <c r="I5" s="5" t="s">
        <v>43</v>
      </c>
      <c r="J5" s="5" t="s">
        <v>89</v>
      </c>
      <c r="L5" s="2"/>
    </row>
    <row r="6" spans="1:13" x14ac:dyDescent="0.35">
      <c r="A6" t="s">
        <v>49</v>
      </c>
      <c r="B6" s="1" t="s">
        <v>34</v>
      </c>
      <c r="C6" s="20"/>
      <c r="D6" s="20"/>
      <c r="E6" s="20"/>
      <c r="F6" s="21"/>
      <c r="G6" s="21"/>
      <c r="H6" s="21"/>
      <c r="I6" s="20"/>
      <c r="J6" s="17"/>
      <c r="K6" s="25">
        <f>IF(OR(J6="Jomala",J6="Godby"),C6*2.64+D6/10*2.64+E6*0+F6*0+G6*0+H6*0,C6*2.64+D6/10*2.64+E6*0+F6*0+G6*0+H6*0+0.1/10*2.64*I6)</f>
        <v>0</v>
      </c>
      <c r="L6" t="s">
        <v>8</v>
      </c>
      <c r="M6" s="2" t="s">
        <v>39</v>
      </c>
    </row>
    <row r="7" spans="1:13" x14ac:dyDescent="0.35">
      <c r="B7" s="1" t="s">
        <v>35</v>
      </c>
      <c r="C7" s="20"/>
      <c r="D7" s="20"/>
      <c r="E7" s="20"/>
      <c r="F7" s="20"/>
      <c r="G7" s="20"/>
      <c r="H7" s="20"/>
      <c r="I7" s="20"/>
      <c r="J7" s="17"/>
      <c r="K7" s="25">
        <f t="shared" ref="K7:K10" si="0">IF(OR(J7="Jomala",J7="Godby"),C7*2.64+D7/10*2.64+E7*0+F7*0+G7*0+H7*0,C7*2.64+D7/10*2.64+E7*0+F7*0+G7*0+H7*0+0.1/10*2.64*I7)</f>
        <v>0</v>
      </c>
      <c r="L7" t="s">
        <v>8</v>
      </c>
      <c r="M7" s="2" t="s">
        <v>39</v>
      </c>
    </row>
    <row r="8" spans="1:13" x14ac:dyDescent="0.35">
      <c r="B8" s="1" t="s">
        <v>36</v>
      </c>
      <c r="C8" s="20"/>
      <c r="D8" s="20"/>
      <c r="E8" s="20"/>
      <c r="F8" s="20"/>
      <c r="G8" s="20"/>
      <c r="H8" s="20"/>
      <c r="I8" s="20"/>
      <c r="J8" s="17"/>
      <c r="K8" s="25">
        <f t="shared" si="0"/>
        <v>0</v>
      </c>
      <c r="L8" t="s">
        <v>8</v>
      </c>
      <c r="M8" s="2" t="s">
        <v>39</v>
      </c>
    </row>
    <row r="9" spans="1:13" x14ac:dyDescent="0.35">
      <c r="B9" s="1" t="s">
        <v>37</v>
      </c>
      <c r="C9" s="20"/>
      <c r="D9" s="20"/>
      <c r="E9" s="20"/>
      <c r="F9" s="20"/>
      <c r="G9" s="20"/>
      <c r="H9" s="20"/>
      <c r="I9" s="20"/>
      <c r="J9" s="17"/>
      <c r="K9" s="25">
        <f t="shared" si="0"/>
        <v>0</v>
      </c>
      <c r="L9" t="s">
        <v>8</v>
      </c>
      <c r="M9" s="2" t="s">
        <v>39</v>
      </c>
    </row>
    <row r="10" spans="1:13" x14ac:dyDescent="0.35">
      <c r="B10" s="1" t="s">
        <v>38</v>
      </c>
      <c r="C10" s="20"/>
      <c r="D10" s="20"/>
      <c r="E10" s="20"/>
      <c r="F10" s="20"/>
      <c r="G10" s="20"/>
      <c r="H10" s="20"/>
      <c r="I10" s="20"/>
      <c r="J10" s="17"/>
      <c r="K10" s="25">
        <f t="shared" si="0"/>
        <v>0</v>
      </c>
      <c r="L10" t="s">
        <v>8</v>
      </c>
      <c r="M10" s="2" t="s">
        <v>39</v>
      </c>
    </row>
    <row r="11" spans="1:13" x14ac:dyDescent="0.35">
      <c r="C11" s="18"/>
      <c r="D11" s="18"/>
      <c r="E11" s="18"/>
      <c r="F11" s="18"/>
      <c r="G11" s="18"/>
      <c r="H11" s="18"/>
      <c r="I11" s="18"/>
      <c r="J11" s="18"/>
    </row>
    <row r="12" spans="1:13" x14ac:dyDescent="0.35">
      <c r="B12" s="2" t="s">
        <v>40</v>
      </c>
      <c r="C12" s="18"/>
      <c r="D12" s="18"/>
      <c r="E12" s="18"/>
      <c r="F12" s="18"/>
      <c r="G12" s="18"/>
      <c r="H12" s="18"/>
      <c r="I12" s="18"/>
      <c r="J12" s="18"/>
    </row>
    <row r="13" spans="1:13" x14ac:dyDescent="0.35">
      <c r="B13" t="s">
        <v>7</v>
      </c>
      <c r="C13" s="22">
        <f t="shared" ref="C13:I13" si="1">SUM(C6:C12)</f>
        <v>0</v>
      </c>
      <c r="D13" s="22">
        <f t="shared" si="1"/>
        <v>0</v>
      </c>
      <c r="E13" s="22">
        <f t="shared" si="1"/>
        <v>0</v>
      </c>
      <c r="F13" s="22">
        <f t="shared" si="1"/>
        <v>0</v>
      </c>
      <c r="G13" s="22">
        <f t="shared" si="1"/>
        <v>0</v>
      </c>
      <c r="H13" s="22">
        <f t="shared" si="1"/>
        <v>0</v>
      </c>
      <c r="I13" s="22">
        <f t="shared" si="1"/>
        <v>0</v>
      </c>
      <c r="J13" s="2" t="s">
        <v>39</v>
      </c>
    </row>
    <row r="15" spans="1:13" x14ac:dyDescent="0.35">
      <c r="B15" t="s">
        <v>9</v>
      </c>
      <c r="C15" s="22">
        <f>C13*10+D13*4.8+E13*4.6+F13+G13+H13+I13</f>
        <v>0</v>
      </c>
      <c r="D15" s="2" t="s">
        <v>39</v>
      </c>
    </row>
    <row r="16" spans="1:13" x14ac:dyDescent="0.35">
      <c r="B16" t="s">
        <v>11</v>
      </c>
      <c r="C16" s="25">
        <f>SUM(K6:K12)</f>
        <v>0</v>
      </c>
      <c r="D16" s="2" t="s">
        <v>39</v>
      </c>
    </row>
    <row r="17" spans="1:11" x14ac:dyDescent="0.35">
      <c r="A17" t="s">
        <v>52</v>
      </c>
      <c r="B17" t="s">
        <v>17</v>
      </c>
      <c r="C17" s="20"/>
      <c r="D17" s="2" t="s">
        <v>42</v>
      </c>
    </row>
    <row r="18" spans="1:11" x14ac:dyDescent="0.35">
      <c r="B18" t="s">
        <v>46</v>
      </c>
      <c r="C18" s="22">
        <f>E13*4.6+F13+G13*4.8+H13+I13*0.85</f>
        <v>0</v>
      </c>
      <c r="D18" s="2" t="s">
        <v>39</v>
      </c>
    </row>
    <row r="19" spans="1:11" x14ac:dyDescent="0.35">
      <c r="D19" s="2"/>
    </row>
    <row r="20" spans="1:11" x14ac:dyDescent="0.35">
      <c r="B20" s="4" t="s">
        <v>12</v>
      </c>
      <c r="D20" s="13"/>
      <c r="E20" t="s">
        <v>56</v>
      </c>
      <c r="F20" t="s">
        <v>57</v>
      </c>
    </row>
    <row r="21" spans="1:11" x14ac:dyDescent="0.35">
      <c r="C21" t="s">
        <v>13</v>
      </c>
      <c r="E21" t="s">
        <v>78</v>
      </c>
      <c r="F21" t="s">
        <v>16</v>
      </c>
    </row>
    <row r="22" spans="1:11" x14ac:dyDescent="0.35">
      <c r="A22" t="s">
        <v>55</v>
      </c>
      <c r="B22" t="s">
        <v>34</v>
      </c>
      <c r="C22" s="20"/>
      <c r="D22" s="18"/>
      <c r="E22" s="17"/>
      <c r="F22" s="20"/>
      <c r="G22" s="19"/>
      <c r="H22" s="19"/>
      <c r="I22" s="25">
        <f>IF(E22="Ja",0*C22/1000000,358.6*C22/1000000)</f>
        <v>0</v>
      </c>
      <c r="J22" t="s">
        <v>8</v>
      </c>
      <c r="K22" s="2" t="s">
        <v>39</v>
      </c>
    </row>
    <row r="23" spans="1:11" x14ac:dyDescent="0.35">
      <c r="B23" t="s">
        <v>35</v>
      </c>
      <c r="C23" s="20"/>
      <c r="D23" s="18"/>
      <c r="E23" s="17"/>
      <c r="F23" s="20"/>
      <c r="G23" s="19"/>
      <c r="H23" s="19"/>
      <c r="I23" s="25">
        <f t="shared" ref="I23:I26" si="2">IF(E23="Ja",0*C23/1000000,358.6*C23/1000000)</f>
        <v>0</v>
      </c>
      <c r="J23" t="s">
        <v>8</v>
      </c>
      <c r="K23" s="2" t="s">
        <v>39</v>
      </c>
    </row>
    <row r="24" spans="1:11" x14ac:dyDescent="0.35">
      <c r="B24" t="s">
        <v>36</v>
      </c>
      <c r="C24" s="20"/>
      <c r="D24" s="18"/>
      <c r="E24" s="17"/>
      <c r="F24" s="20"/>
      <c r="G24" s="19"/>
      <c r="H24" s="19"/>
      <c r="I24" s="25">
        <f t="shared" si="2"/>
        <v>0</v>
      </c>
      <c r="J24" t="s">
        <v>8</v>
      </c>
      <c r="K24" s="2" t="s">
        <v>39</v>
      </c>
    </row>
    <row r="25" spans="1:11" x14ac:dyDescent="0.35">
      <c r="B25" t="s">
        <v>37</v>
      </c>
      <c r="C25" s="20"/>
      <c r="D25" s="18"/>
      <c r="E25" s="17"/>
      <c r="F25" s="20"/>
      <c r="G25" s="19"/>
      <c r="H25" s="19"/>
      <c r="I25" s="25">
        <f t="shared" si="2"/>
        <v>0</v>
      </c>
      <c r="J25" t="s">
        <v>8</v>
      </c>
      <c r="K25" s="2" t="s">
        <v>39</v>
      </c>
    </row>
    <row r="26" spans="1:11" x14ac:dyDescent="0.35">
      <c r="B26" t="s">
        <v>38</v>
      </c>
      <c r="C26" s="20"/>
      <c r="D26" s="18"/>
      <c r="E26" s="17"/>
      <c r="F26" s="20"/>
      <c r="G26" s="19"/>
      <c r="H26" s="19"/>
      <c r="I26" s="25">
        <f t="shared" si="2"/>
        <v>0</v>
      </c>
      <c r="J26" t="s">
        <v>8</v>
      </c>
      <c r="K26" s="2" t="s">
        <v>39</v>
      </c>
    </row>
    <row r="27" spans="1:11" x14ac:dyDescent="0.35">
      <c r="C27" s="18"/>
      <c r="D27" s="18"/>
      <c r="E27" s="18"/>
      <c r="F27" s="18"/>
    </row>
    <row r="28" spans="1:11" x14ac:dyDescent="0.35">
      <c r="B28" s="2" t="s">
        <v>40</v>
      </c>
      <c r="C28" s="18"/>
      <c r="D28" s="18"/>
      <c r="E28" s="18"/>
      <c r="F28" s="18"/>
    </row>
    <row r="29" spans="1:11" x14ac:dyDescent="0.35">
      <c r="B29" t="s">
        <v>7</v>
      </c>
      <c r="C29" s="22">
        <f>SUM(C22:C26)</f>
        <v>0</v>
      </c>
      <c r="F29" s="22">
        <f>SUM(F22:F26)</f>
        <v>0</v>
      </c>
      <c r="G29" s="2" t="s">
        <v>39</v>
      </c>
    </row>
    <row r="30" spans="1:11" x14ac:dyDescent="0.35">
      <c r="C30" s="23"/>
    </row>
    <row r="31" spans="1:11" x14ac:dyDescent="0.35">
      <c r="B31" t="s">
        <v>14</v>
      </c>
      <c r="C31" s="22">
        <f>C29+F29</f>
        <v>0</v>
      </c>
      <c r="D31" s="2" t="s">
        <v>39</v>
      </c>
    </row>
    <row r="32" spans="1:11" x14ac:dyDescent="0.35">
      <c r="B32" t="s">
        <v>15</v>
      </c>
      <c r="C32" s="25">
        <f>SUM(I22:I26)</f>
        <v>0</v>
      </c>
      <c r="D32" s="2" t="s">
        <v>39</v>
      </c>
    </row>
    <row r="33" spans="1:11" x14ac:dyDescent="0.35">
      <c r="A33" t="s">
        <v>58</v>
      </c>
      <c r="B33" t="s">
        <v>18</v>
      </c>
      <c r="C33" s="20"/>
      <c r="D33" s="2" t="s">
        <v>41</v>
      </c>
    </row>
    <row r="35" spans="1:11" x14ac:dyDescent="0.35">
      <c r="B35" s="4" t="s">
        <v>19</v>
      </c>
      <c r="E35" t="s">
        <v>60</v>
      </c>
    </row>
    <row r="36" spans="1:11" x14ac:dyDescent="0.35">
      <c r="C36" t="s">
        <v>21</v>
      </c>
      <c r="D36" t="s">
        <v>22</v>
      </c>
      <c r="E36" t="s">
        <v>81</v>
      </c>
      <c r="F36" t="s">
        <v>84</v>
      </c>
      <c r="G36" t="s">
        <v>23</v>
      </c>
      <c r="H36" t="s">
        <v>24</v>
      </c>
      <c r="I36" t="s">
        <v>104</v>
      </c>
      <c r="J36" t="s">
        <v>25</v>
      </c>
      <c r="K36" t="s">
        <v>26</v>
      </c>
    </row>
    <row r="37" spans="1:11" x14ac:dyDescent="0.35">
      <c r="A37" t="s">
        <v>59</v>
      </c>
      <c r="B37" t="s">
        <v>20</v>
      </c>
      <c r="C37" s="24"/>
      <c r="D37" s="24"/>
      <c r="E37" s="20"/>
      <c r="F37" s="20"/>
      <c r="G37" s="24"/>
      <c r="H37" s="24"/>
      <c r="I37" s="24"/>
      <c r="J37" s="24"/>
      <c r="K37" s="24"/>
    </row>
    <row r="38" spans="1:11" x14ac:dyDescent="0.35">
      <c r="B38" t="s">
        <v>79</v>
      </c>
      <c r="C38" s="24"/>
      <c r="D38" s="24"/>
      <c r="E38" s="20"/>
      <c r="F38" s="20"/>
      <c r="G38" s="24"/>
      <c r="H38" s="24"/>
      <c r="I38" s="24"/>
      <c r="J38" s="24"/>
      <c r="K38" s="24"/>
    </row>
    <row r="40" spans="1:11" x14ac:dyDescent="0.35">
      <c r="D40" t="s">
        <v>62</v>
      </c>
    </row>
    <row r="41" spans="1:11" x14ac:dyDescent="0.35">
      <c r="C41" t="s">
        <v>27</v>
      </c>
      <c r="D41" t="s">
        <v>80</v>
      </c>
    </row>
    <row r="42" spans="1:11" x14ac:dyDescent="0.35">
      <c r="B42" t="s">
        <v>28</v>
      </c>
      <c r="C42" s="20"/>
      <c r="D42" s="22">
        <f>C38*0.075+G38*0.045+H38*0.03</f>
        <v>0</v>
      </c>
    </row>
    <row r="43" spans="1:11" x14ac:dyDescent="0.35">
      <c r="B43" t="s">
        <v>29</v>
      </c>
      <c r="C43" s="20"/>
      <c r="D43" s="22">
        <f>D38*0.07</f>
        <v>0</v>
      </c>
    </row>
    <row r="44" spans="1:11" x14ac:dyDescent="0.35">
      <c r="B44" t="s">
        <v>82</v>
      </c>
      <c r="C44" s="20"/>
      <c r="D44" s="22">
        <f>E38*0.07</f>
        <v>0</v>
      </c>
    </row>
    <row r="45" spans="1:11" x14ac:dyDescent="0.35">
      <c r="B45" t="s">
        <v>83</v>
      </c>
      <c r="C45" s="20"/>
      <c r="D45" s="22">
        <f>F38*0.04</f>
        <v>0</v>
      </c>
    </row>
    <row r="46" spans="1:11" x14ac:dyDescent="0.35">
      <c r="A46" t="s">
        <v>63</v>
      </c>
      <c r="B46" t="s">
        <v>30</v>
      </c>
      <c r="C46" s="20"/>
      <c r="D46" s="22">
        <v>0</v>
      </c>
    </row>
    <row r="47" spans="1:11" x14ac:dyDescent="0.35">
      <c r="A47" t="s">
        <v>64</v>
      </c>
      <c r="B47" t="s">
        <v>31</v>
      </c>
      <c r="C47" s="20"/>
      <c r="D47" s="22">
        <f>I38*0.2+0.6*H38*0.2</f>
        <v>0</v>
      </c>
    </row>
    <row r="49" spans="1:5" x14ac:dyDescent="0.35">
      <c r="B49" t="s">
        <v>110</v>
      </c>
      <c r="C49" s="27">
        <f>(C42+D42+C43+D43+C44+D44+C46+D46)*10/1000+(C45+D45)*13/1000+(C47+D47)/1000</f>
        <v>0</v>
      </c>
    </row>
    <row r="50" spans="1:5" x14ac:dyDescent="0.35">
      <c r="B50" t="s">
        <v>10</v>
      </c>
      <c r="C50" s="25">
        <f>(C42+D42)/1000*2.38+(C43+D43)/1000*2.38+(C44+D44)*0+(C45+D45)*0+(C46+D46)/1000*2.64</f>
        <v>0</v>
      </c>
    </row>
    <row r="51" spans="1:5" x14ac:dyDescent="0.35">
      <c r="A51" t="s">
        <v>65</v>
      </c>
      <c r="B51" t="s">
        <v>32</v>
      </c>
      <c r="C51" s="20"/>
    </row>
    <row r="54" spans="1:5" x14ac:dyDescent="0.35">
      <c r="A54" t="s">
        <v>85</v>
      </c>
      <c r="B54" t="s">
        <v>7</v>
      </c>
    </row>
    <row r="55" spans="1:5" x14ac:dyDescent="0.35">
      <c r="B55" t="s">
        <v>8</v>
      </c>
      <c r="C55" s="25">
        <f>C16+C32+C50</f>
        <v>0</v>
      </c>
    </row>
    <row r="56" spans="1:5" x14ac:dyDescent="0.35">
      <c r="B56" t="s">
        <v>33</v>
      </c>
      <c r="C56" s="22">
        <f>C17+C33+C51</f>
        <v>0</v>
      </c>
    </row>
    <row r="58" spans="1:5" x14ac:dyDescent="0.35">
      <c r="A58" t="s">
        <v>112</v>
      </c>
      <c r="B58" s="30" t="s">
        <v>178</v>
      </c>
      <c r="C58" s="29" t="s">
        <v>176</v>
      </c>
      <c r="D58" s="29" t="s">
        <v>179</v>
      </c>
      <c r="E58" s="29" t="s">
        <v>177</v>
      </c>
    </row>
    <row r="59" spans="1:5" x14ac:dyDescent="0.35">
      <c r="B59" t="s">
        <v>171</v>
      </c>
      <c r="C59" s="31"/>
      <c r="D59" s="31">
        <v>0</v>
      </c>
      <c r="E59" s="32">
        <f>IF(D59&gt;0,(VLOOKUP(C59,Datavalidering!A2:B57,2)*'2022'!D59),0)</f>
        <v>0</v>
      </c>
    </row>
    <row r="60" spans="1:5" x14ac:dyDescent="0.35">
      <c r="B60" t="s">
        <v>172</v>
      </c>
      <c r="C60" s="31"/>
      <c r="D60" s="31">
        <v>0</v>
      </c>
      <c r="E60" s="32">
        <f>IF(D60&gt;0,(VLOOKUP(C60,Datavalidering!A2:B57,2)*'2022'!D60),0)</f>
        <v>0</v>
      </c>
    </row>
    <row r="61" spans="1:5" x14ac:dyDescent="0.35">
      <c r="B61" t="s">
        <v>173</v>
      </c>
      <c r="C61" s="31"/>
      <c r="D61" s="31">
        <v>0</v>
      </c>
      <c r="E61" s="32">
        <f>IF(D61&gt;0,(VLOOKUP(C61,Datavalidering!A2:B57,2)*'2022'!D61),0)</f>
        <v>0</v>
      </c>
    </row>
    <row r="62" spans="1:5" x14ac:dyDescent="0.35">
      <c r="B62" t="s">
        <v>174</v>
      </c>
      <c r="C62" s="31"/>
      <c r="D62" s="31">
        <v>0</v>
      </c>
      <c r="E62" s="32">
        <f>IF(D62&gt;0,(VLOOKUP(C62,Datavalidering!A2:B57,2)*'2022'!D62),0)</f>
        <v>0</v>
      </c>
    </row>
    <row r="63" spans="1:5" x14ac:dyDescent="0.35">
      <c r="B63" t="s">
        <v>175</v>
      </c>
      <c r="C63" s="31"/>
      <c r="D63" s="31">
        <v>0</v>
      </c>
      <c r="E63" s="32">
        <f>IF(D63&gt;0,(VLOOKUP(C63,Datavalidering!A2:B57,2)*'2022'!D63),0)</f>
        <v>0</v>
      </c>
    </row>
    <row r="64" spans="1:5" x14ac:dyDescent="0.35">
      <c r="B64" t="s">
        <v>10</v>
      </c>
      <c r="C64" s="27">
        <f>SUM(E59:E63)/1000</f>
        <v>0</v>
      </c>
    </row>
  </sheetData>
  <mergeCells count="4">
    <mergeCell ref="C4:D4"/>
    <mergeCell ref="E4:F4"/>
    <mergeCell ref="G4:H4"/>
    <mergeCell ref="I4:J4"/>
  </mergeCells>
  <phoneticPr fontId="8"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Handbok!$B$44:$B$45</xm:f>
          </x14:formula1>
          <xm:sqref>E22:E26</xm:sqref>
        </x14:dataValidation>
        <x14:dataValidation type="list" allowBlank="1" showInputMessage="1" showErrorMessage="1" xr:uid="{00000000-0002-0000-0300-000001000000}">
          <x14:formula1>
            <xm:f>Handbok!$C$44:$C$46</xm:f>
          </x14:formula1>
          <xm:sqref>J6:J10</xm:sqref>
        </x14:dataValidation>
        <x14:dataValidation type="list" allowBlank="1" showInputMessage="1" showErrorMessage="1" xr:uid="{50D3905B-B278-4409-AE6C-00B78E6FE8E5}">
          <x14:formula1>
            <xm:f>Datavalidering!$A$2:$A$57</xm:f>
          </x14:formula1>
          <xm:sqref>C59:C63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workbookViewId="0">
      <selection activeCell="E7" sqref="E7"/>
    </sheetView>
  </sheetViews>
  <sheetFormatPr defaultRowHeight="14.5" x14ac:dyDescent="0.35"/>
  <cols>
    <col min="2" max="2" width="17.453125" bestFit="1" customWidth="1"/>
    <col min="4" max="4" width="9" bestFit="1" customWidth="1"/>
  </cols>
  <sheetData>
    <row r="1" spans="1:5" x14ac:dyDescent="0.35">
      <c r="B1" s="38" t="s">
        <v>111</v>
      </c>
      <c r="C1" s="38"/>
      <c r="D1" s="38"/>
    </row>
    <row r="2" spans="1:5" x14ac:dyDescent="0.35">
      <c r="B2" t="s">
        <v>0</v>
      </c>
      <c r="C2" t="s">
        <v>12</v>
      </c>
      <c r="D2" t="s">
        <v>19</v>
      </c>
      <c r="E2" t="s">
        <v>178</v>
      </c>
    </row>
    <row r="3" spans="1:5" x14ac:dyDescent="0.35">
      <c r="A3">
        <v>2018</v>
      </c>
      <c r="B3" s="23">
        <f>'2018'!C16</f>
        <v>0</v>
      </c>
      <c r="C3" s="23">
        <f>'2018'!C32</f>
        <v>0</v>
      </c>
      <c r="D3" s="23">
        <f>'2018'!C50</f>
        <v>0</v>
      </c>
      <c r="E3" s="33">
        <f>'2018'!C64</f>
        <v>0</v>
      </c>
    </row>
    <row r="4" spans="1:5" x14ac:dyDescent="0.35">
      <c r="A4">
        <v>2019</v>
      </c>
      <c r="B4" s="23">
        <f>'2019'!C16</f>
        <v>0</v>
      </c>
      <c r="C4" s="23">
        <f>'2019'!C32</f>
        <v>0</v>
      </c>
      <c r="D4" s="23">
        <f>'2019'!C50</f>
        <v>0</v>
      </c>
      <c r="E4" s="33">
        <f>'2019'!C64</f>
        <v>0</v>
      </c>
    </row>
    <row r="5" spans="1:5" x14ac:dyDescent="0.35">
      <c r="A5">
        <v>2020</v>
      </c>
      <c r="B5" s="23">
        <f>'2020'!C16</f>
        <v>0</v>
      </c>
      <c r="C5" s="23">
        <f>'2020'!C32</f>
        <v>0</v>
      </c>
      <c r="D5" s="23">
        <f>'2020'!C50</f>
        <v>0</v>
      </c>
      <c r="E5" s="33">
        <f>'2020'!C64</f>
        <v>0</v>
      </c>
    </row>
    <row r="6" spans="1:5" x14ac:dyDescent="0.35">
      <c r="A6">
        <v>2021</v>
      </c>
      <c r="B6" s="23">
        <f>'2021'!C16</f>
        <v>0</v>
      </c>
      <c r="C6" s="23">
        <f>'2021'!C32</f>
        <v>0</v>
      </c>
      <c r="D6" s="23">
        <f>'2021'!C50</f>
        <v>0</v>
      </c>
      <c r="E6" s="33">
        <f>'2021'!C64</f>
        <v>0</v>
      </c>
    </row>
    <row r="7" spans="1:5" x14ac:dyDescent="0.35">
      <c r="A7">
        <v>2022</v>
      </c>
      <c r="B7" s="23">
        <f>'2022'!C16</f>
        <v>0</v>
      </c>
      <c r="C7" s="23">
        <f>'2022'!C32</f>
        <v>0</v>
      </c>
      <c r="D7" s="23">
        <f>'2022'!C50</f>
        <v>0</v>
      </c>
      <c r="E7" s="33">
        <f>'2022'!C64</f>
        <v>0</v>
      </c>
    </row>
    <row r="8" spans="1:5" x14ac:dyDescent="0.35">
      <c r="A8">
        <v>2023</v>
      </c>
      <c r="B8" s="23"/>
      <c r="C8" s="23"/>
      <c r="D8" s="23"/>
    </row>
  </sheetData>
  <mergeCells count="1">
    <mergeCell ref="B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9"/>
  <sheetViews>
    <sheetView workbookViewId="0">
      <selection activeCell="L28" sqref="L28"/>
    </sheetView>
  </sheetViews>
  <sheetFormatPr defaultRowHeight="14.5" x14ac:dyDescent="0.35"/>
  <cols>
    <col min="1" max="1" width="18" customWidth="1"/>
  </cols>
  <sheetData>
    <row r="1" spans="1:1" x14ac:dyDescent="0.35">
      <c r="A1" t="s">
        <v>95</v>
      </c>
    </row>
    <row r="3" spans="1:1" x14ac:dyDescent="0.35">
      <c r="A3" t="s">
        <v>96</v>
      </c>
    </row>
    <row r="4" spans="1:1" x14ac:dyDescent="0.35">
      <c r="A4" t="s">
        <v>48</v>
      </c>
    </row>
    <row r="6" spans="1:1" x14ac:dyDescent="0.35">
      <c r="A6" t="s">
        <v>102</v>
      </c>
    </row>
    <row r="8" spans="1:1" x14ac:dyDescent="0.35">
      <c r="A8" t="s">
        <v>97</v>
      </c>
    </row>
    <row r="9" spans="1:1" x14ac:dyDescent="0.35">
      <c r="A9" t="s">
        <v>50</v>
      </c>
    </row>
    <row r="10" spans="1:1" x14ac:dyDescent="0.35">
      <c r="A10" t="s">
        <v>54</v>
      </c>
    </row>
    <row r="11" spans="1:1" x14ac:dyDescent="0.35">
      <c r="A11" t="s">
        <v>51</v>
      </c>
    </row>
    <row r="13" spans="1:1" x14ac:dyDescent="0.35">
      <c r="A13" t="s">
        <v>108</v>
      </c>
    </row>
    <row r="14" spans="1:1" x14ac:dyDescent="0.35">
      <c r="A14" t="s">
        <v>183</v>
      </c>
    </row>
    <row r="16" spans="1:1" x14ac:dyDescent="0.35">
      <c r="A16" t="s">
        <v>53</v>
      </c>
    </row>
    <row r="18" spans="1:1" x14ac:dyDescent="0.35">
      <c r="A18" t="s">
        <v>103</v>
      </c>
    </row>
    <row r="19" spans="1:1" x14ac:dyDescent="0.35">
      <c r="A19" t="s">
        <v>61</v>
      </c>
    </row>
    <row r="21" spans="1:1" x14ac:dyDescent="0.35">
      <c r="A21" t="s">
        <v>184</v>
      </c>
    </row>
    <row r="23" spans="1:1" x14ac:dyDescent="0.35">
      <c r="A23" t="s">
        <v>109</v>
      </c>
    </row>
    <row r="25" spans="1:1" x14ac:dyDescent="0.35">
      <c r="A25" t="s">
        <v>100</v>
      </c>
    </row>
    <row r="27" spans="1:1" x14ac:dyDescent="0.35">
      <c r="A27" t="s">
        <v>105</v>
      </c>
    </row>
    <row r="28" spans="1:1" x14ac:dyDescent="0.35">
      <c r="A28" t="s">
        <v>98</v>
      </c>
    </row>
    <row r="30" spans="1:1" x14ac:dyDescent="0.35">
      <c r="A30" t="s">
        <v>101</v>
      </c>
    </row>
    <row r="32" spans="1:1" x14ac:dyDescent="0.35">
      <c r="A32" t="s">
        <v>107</v>
      </c>
    </row>
    <row r="34" spans="1:3" x14ac:dyDescent="0.35">
      <c r="A34" t="s">
        <v>86</v>
      </c>
    </row>
    <row r="36" spans="1:3" x14ac:dyDescent="0.35">
      <c r="A36" t="s">
        <v>106</v>
      </c>
    </row>
    <row r="38" spans="1:3" x14ac:dyDescent="0.35">
      <c r="A38" t="s">
        <v>87</v>
      </c>
    </row>
    <row r="40" spans="1:3" x14ac:dyDescent="0.35">
      <c r="A40" t="s">
        <v>99</v>
      </c>
    </row>
    <row r="43" spans="1:3" x14ac:dyDescent="0.35">
      <c r="A43" t="s">
        <v>74</v>
      </c>
      <c r="B43" t="s">
        <v>76</v>
      </c>
      <c r="C43" t="s">
        <v>91</v>
      </c>
    </row>
    <row r="44" spans="1:3" x14ac:dyDescent="0.35">
      <c r="A44" t="s">
        <v>71</v>
      </c>
      <c r="B44" t="s">
        <v>75</v>
      </c>
      <c r="C44" t="s">
        <v>90</v>
      </c>
    </row>
    <row r="45" spans="1:3" x14ac:dyDescent="0.35">
      <c r="A45" t="s">
        <v>72</v>
      </c>
      <c r="B45" t="s">
        <v>77</v>
      </c>
      <c r="C45" t="s">
        <v>92</v>
      </c>
    </row>
    <row r="46" spans="1:3" x14ac:dyDescent="0.35">
      <c r="A46" t="s">
        <v>73</v>
      </c>
      <c r="C46" t="s">
        <v>93</v>
      </c>
    </row>
    <row r="48" spans="1:3" x14ac:dyDescent="0.35">
      <c r="A48" t="s">
        <v>180</v>
      </c>
    </row>
    <row r="49" spans="1:6" x14ac:dyDescent="0.35">
      <c r="A49" t="s">
        <v>181</v>
      </c>
      <c r="F49" t="s">
        <v>182</v>
      </c>
    </row>
  </sheetData>
  <phoneticPr fontId="8"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AC6D4-92A9-4355-9E3D-61A9041F252E}">
  <dimension ref="A1:B57"/>
  <sheetViews>
    <sheetView topLeftCell="A45" workbookViewId="0">
      <selection activeCell="J53" sqref="J53"/>
    </sheetView>
  </sheetViews>
  <sheetFormatPr defaultRowHeight="14.5" x14ac:dyDescent="0.35"/>
  <sheetData>
    <row r="1" spans="1:2" x14ac:dyDescent="0.35">
      <c r="A1" s="28" t="s">
        <v>128</v>
      </c>
      <c r="B1" s="28" t="s">
        <v>129</v>
      </c>
    </row>
    <row r="2" spans="1:2" x14ac:dyDescent="0.35">
      <c r="A2" s="28" t="s">
        <v>130</v>
      </c>
      <c r="B2" s="28">
        <v>10900</v>
      </c>
    </row>
    <row r="3" spans="1:2" x14ac:dyDescent="0.35">
      <c r="A3" s="28" t="s">
        <v>131</v>
      </c>
      <c r="B3" s="28">
        <v>4</v>
      </c>
    </row>
    <row r="4" spans="1:2" x14ac:dyDescent="0.35">
      <c r="A4" s="28" t="s">
        <v>132</v>
      </c>
      <c r="B4" s="28">
        <v>4</v>
      </c>
    </row>
    <row r="5" spans="1:2" x14ac:dyDescent="0.35">
      <c r="A5" s="28" t="s">
        <v>133</v>
      </c>
      <c r="B5" s="28">
        <v>7</v>
      </c>
    </row>
    <row r="6" spans="1:2" x14ac:dyDescent="0.35">
      <c r="A6" s="28" t="s">
        <v>134</v>
      </c>
      <c r="B6" s="28">
        <v>3500</v>
      </c>
    </row>
    <row r="7" spans="1:2" x14ac:dyDescent="0.35">
      <c r="A7" s="28" t="s">
        <v>135</v>
      </c>
      <c r="B7" s="28">
        <v>2</v>
      </c>
    </row>
    <row r="8" spans="1:2" x14ac:dyDescent="0.35">
      <c r="A8" s="28" t="s">
        <v>113</v>
      </c>
      <c r="B8" s="28">
        <v>1430</v>
      </c>
    </row>
    <row r="9" spans="1:2" x14ac:dyDescent="0.35">
      <c r="A9" s="28" t="s">
        <v>136</v>
      </c>
      <c r="B9" s="28">
        <v>7390</v>
      </c>
    </row>
    <row r="10" spans="1:2" x14ac:dyDescent="0.35">
      <c r="A10" s="28" t="s">
        <v>137</v>
      </c>
      <c r="B10" s="28">
        <v>4470</v>
      </c>
    </row>
    <row r="11" spans="1:2" x14ac:dyDescent="0.35">
      <c r="A11" s="28" t="s">
        <v>114</v>
      </c>
      <c r="B11" s="28">
        <v>124</v>
      </c>
    </row>
    <row r="12" spans="1:2" x14ac:dyDescent="0.35">
      <c r="A12" s="28" t="s">
        <v>115</v>
      </c>
      <c r="B12" s="28">
        <v>12</v>
      </c>
    </row>
    <row r="13" spans="1:2" x14ac:dyDescent="0.35">
      <c r="A13" s="28" t="s">
        <v>138</v>
      </c>
      <c r="B13" s="28">
        <v>1810</v>
      </c>
    </row>
    <row r="14" spans="1:2" x14ac:dyDescent="0.35">
      <c r="A14" s="28" t="s">
        <v>139</v>
      </c>
      <c r="B14" s="28">
        <v>3220</v>
      </c>
    </row>
    <row r="15" spans="1:2" x14ac:dyDescent="0.35">
      <c r="A15" s="28" t="s">
        <v>140</v>
      </c>
      <c r="B15" s="28">
        <v>14800</v>
      </c>
    </row>
    <row r="16" spans="1:2" x14ac:dyDescent="0.35">
      <c r="A16" s="28" t="s">
        <v>141</v>
      </c>
      <c r="B16" s="28">
        <v>9810</v>
      </c>
    </row>
    <row r="17" spans="1:2" x14ac:dyDescent="0.35">
      <c r="A17" s="28" t="s">
        <v>116</v>
      </c>
      <c r="B17" s="28">
        <v>1030</v>
      </c>
    </row>
    <row r="18" spans="1:2" x14ac:dyDescent="0.35">
      <c r="A18" s="28" t="s">
        <v>142</v>
      </c>
      <c r="B18" s="28">
        <v>3</v>
      </c>
    </row>
    <row r="19" spans="1:2" x14ac:dyDescent="0.35">
      <c r="A19" s="28" t="s">
        <v>117</v>
      </c>
      <c r="B19" s="28">
        <v>675</v>
      </c>
    </row>
    <row r="20" spans="1:2" x14ac:dyDescent="0.35">
      <c r="A20" s="28" t="s">
        <v>143</v>
      </c>
      <c r="B20" s="28">
        <v>3922</v>
      </c>
    </row>
    <row r="21" spans="1:2" x14ac:dyDescent="0.35">
      <c r="A21" s="28" t="s">
        <v>144</v>
      </c>
      <c r="B21" s="28">
        <v>2107</v>
      </c>
    </row>
    <row r="22" spans="1:2" x14ac:dyDescent="0.35">
      <c r="A22" s="28" t="s">
        <v>145</v>
      </c>
      <c r="B22" s="28">
        <v>2804</v>
      </c>
    </row>
    <row r="23" spans="1:2" x14ac:dyDescent="0.35">
      <c r="A23" s="28" t="s">
        <v>146</v>
      </c>
      <c r="B23" s="28">
        <v>1774</v>
      </c>
    </row>
    <row r="24" spans="1:2" x14ac:dyDescent="0.35">
      <c r="A24" s="28" t="s">
        <v>118</v>
      </c>
      <c r="B24" s="28">
        <v>1627</v>
      </c>
    </row>
    <row r="25" spans="1:2" x14ac:dyDescent="0.35">
      <c r="A25" s="28" t="s">
        <v>147</v>
      </c>
      <c r="B25" s="28">
        <v>1825</v>
      </c>
    </row>
    <row r="26" spans="1:2" x14ac:dyDescent="0.35">
      <c r="A26" s="28" t="s">
        <v>148</v>
      </c>
      <c r="B26" s="28">
        <v>3152</v>
      </c>
    </row>
    <row r="27" spans="1:2" x14ac:dyDescent="0.35">
      <c r="A27" s="28" t="s">
        <v>149</v>
      </c>
      <c r="B27" s="28">
        <v>2088</v>
      </c>
    </row>
    <row r="28" spans="1:2" x14ac:dyDescent="0.35">
      <c r="A28" s="28" t="s">
        <v>150</v>
      </c>
      <c r="B28" s="28">
        <v>2346</v>
      </c>
    </row>
    <row r="29" spans="1:2" x14ac:dyDescent="0.35">
      <c r="A29" s="28" t="s">
        <v>151</v>
      </c>
      <c r="B29" s="28">
        <v>1809</v>
      </c>
    </row>
    <row r="30" spans="1:2" x14ac:dyDescent="0.35">
      <c r="A30" s="28" t="s">
        <v>152</v>
      </c>
      <c r="B30" s="28">
        <v>2967</v>
      </c>
    </row>
    <row r="31" spans="1:2" x14ac:dyDescent="0.35">
      <c r="A31" s="28" t="s">
        <v>153</v>
      </c>
      <c r="B31" s="28">
        <v>3143</v>
      </c>
    </row>
    <row r="32" spans="1:2" x14ac:dyDescent="0.35">
      <c r="A32" s="28" t="s">
        <v>154</v>
      </c>
      <c r="B32" s="28">
        <v>2729</v>
      </c>
    </row>
    <row r="33" spans="1:2" x14ac:dyDescent="0.35">
      <c r="A33" s="28" t="s">
        <v>155</v>
      </c>
      <c r="B33" s="28">
        <v>2280</v>
      </c>
    </row>
    <row r="34" spans="1:2" x14ac:dyDescent="0.35">
      <c r="A34" s="28" t="s">
        <v>156</v>
      </c>
      <c r="B34" s="28">
        <v>2440</v>
      </c>
    </row>
    <row r="35" spans="1:2" x14ac:dyDescent="0.35">
      <c r="A35" s="28" t="s">
        <v>119</v>
      </c>
      <c r="B35" s="28">
        <v>1508</v>
      </c>
    </row>
    <row r="36" spans="1:2" x14ac:dyDescent="0.35">
      <c r="A36" s="28" t="s">
        <v>157</v>
      </c>
      <c r="B36" s="28">
        <v>2138</v>
      </c>
    </row>
    <row r="37" spans="1:2" x14ac:dyDescent="0.35">
      <c r="A37" s="28" t="s">
        <v>158</v>
      </c>
      <c r="B37" s="28">
        <v>3607</v>
      </c>
    </row>
    <row r="38" spans="1:2" x14ac:dyDescent="0.35">
      <c r="A38" s="28" t="s">
        <v>159</v>
      </c>
      <c r="B38" s="28">
        <v>3245</v>
      </c>
    </row>
    <row r="39" spans="1:2" x14ac:dyDescent="0.35">
      <c r="A39" s="28" t="s">
        <v>160</v>
      </c>
      <c r="B39" s="28">
        <v>1805</v>
      </c>
    </row>
    <row r="40" spans="1:2" x14ac:dyDescent="0.35">
      <c r="A40" s="28" t="s">
        <v>161</v>
      </c>
      <c r="B40" s="28">
        <v>2265</v>
      </c>
    </row>
    <row r="41" spans="1:2" x14ac:dyDescent="0.35">
      <c r="A41" s="28" t="s">
        <v>162</v>
      </c>
      <c r="B41" s="28">
        <v>1888</v>
      </c>
    </row>
    <row r="42" spans="1:2" x14ac:dyDescent="0.35">
      <c r="A42" s="28" t="s">
        <v>120</v>
      </c>
      <c r="B42" s="28">
        <v>1387</v>
      </c>
    </row>
    <row r="43" spans="1:2" x14ac:dyDescent="0.35">
      <c r="A43" s="28" t="s">
        <v>121</v>
      </c>
      <c r="B43" s="28">
        <v>1250</v>
      </c>
    </row>
    <row r="44" spans="1:2" x14ac:dyDescent="0.35">
      <c r="A44" s="28" t="s">
        <v>122</v>
      </c>
      <c r="B44" s="28">
        <v>1397</v>
      </c>
    </row>
    <row r="45" spans="1:2" x14ac:dyDescent="0.35">
      <c r="A45" s="28" t="s">
        <v>123</v>
      </c>
      <c r="B45" s="28">
        <v>605</v>
      </c>
    </row>
    <row r="46" spans="1:2" x14ac:dyDescent="0.35">
      <c r="A46" s="28" t="s">
        <v>163</v>
      </c>
      <c r="B46" s="28">
        <v>2140</v>
      </c>
    </row>
    <row r="47" spans="1:2" x14ac:dyDescent="0.35">
      <c r="A47" s="28" t="s">
        <v>124</v>
      </c>
      <c r="B47" s="28">
        <v>692</v>
      </c>
    </row>
    <row r="48" spans="1:2" x14ac:dyDescent="0.35">
      <c r="A48" s="28" t="s">
        <v>164</v>
      </c>
      <c r="B48" s="28">
        <v>466</v>
      </c>
    </row>
    <row r="49" spans="1:2" x14ac:dyDescent="0.35">
      <c r="A49" s="28" t="s">
        <v>125</v>
      </c>
      <c r="B49" s="28">
        <v>148</v>
      </c>
    </row>
    <row r="50" spans="1:2" x14ac:dyDescent="0.35">
      <c r="A50" s="28" t="s">
        <v>126</v>
      </c>
      <c r="B50" s="28">
        <v>145</v>
      </c>
    </row>
    <row r="51" spans="1:2" x14ac:dyDescent="0.35">
      <c r="A51" s="28" t="s">
        <v>165</v>
      </c>
      <c r="B51" s="28">
        <v>3985</v>
      </c>
    </row>
    <row r="52" spans="1:2" x14ac:dyDescent="0.35">
      <c r="A52" s="28" t="s">
        <v>166</v>
      </c>
      <c r="B52" s="28">
        <v>13210</v>
      </c>
    </row>
    <row r="53" spans="1:2" x14ac:dyDescent="0.35">
      <c r="A53" s="28" t="s">
        <v>167</v>
      </c>
      <c r="B53" s="28">
        <v>13400</v>
      </c>
    </row>
    <row r="54" spans="1:2" x14ac:dyDescent="0.35">
      <c r="A54" s="28" t="s">
        <v>127</v>
      </c>
      <c r="B54" s="28">
        <v>631</v>
      </c>
    </row>
    <row r="55" spans="1:2" x14ac:dyDescent="0.35">
      <c r="A55" s="28" t="s">
        <v>168</v>
      </c>
      <c r="B55" s="28">
        <v>3</v>
      </c>
    </row>
    <row r="56" spans="1:2" x14ac:dyDescent="0.35">
      <c r="A56" s="28" t="s">
        <v>169</v>
      </c>
      <c r="B56" s="28">
        <v>0</v>
      </c>
    </row>
    <row r="57" spans="1:2" x14ac:dyDescent="0.35">
      <c r="A57" s="28" t="s">
        <v>170</v>
      </c>
      <c r="B57" s="28">
        <v>1</v>
      </c>
    </row>
  </sheetData>
  <hyperlinks>
    <hyperlink ref="A3" r:id="rId1" location="n4" display="https://alltomfgas.se/koldmedietabell - n4" xr:uid="{EC930E5A-B495-4F94-A358-92CC01CC8C92}"/>
    <hyperlink ref="A4" r:id="rId2" location="n4" display="https://alltomfgas.se/koldmedietabell - n4" xr:uid="{3210AD9D-7A46-423C-BF78-244FF2F8F1CB}"/>
    <hyperlink ref="A5" r:id="rId3" location="n4" display="https://alltomfgas.se/koldmedietabell - n4" xr:uid="{E9800C32-9C1E-4E39-9C8A-00FCFB648C33}"/>
    <hyperlink ref="A7" r:id="rId4" location="n4" display="https://alltomfgas.se/koldmedietabell - n4" xr:uid="{F9226C48-3C05-4248-9D67-B98E51F70D71}"/>
    <hyperlink ref="A18" r:id="rId5" location="n4" display="https://alltomfgas.se/koldmedietabell - n4" xr:uid="{169C9F76-8FDC-49E7-A2F0-A5C65EA22F65}"/>
    <hyperlink ref="A21" r:id="rId6" location="n2" display="https://alltomfgas.se/koldmedietabell - n2" xr:uid="{FA7BAC18-772B-4F19-864C-90DCC7018A7B}"/>
    <hyperlink ref="A23" r:id="rId7" location="n2" display="https://alltomfgas.se/koldmedietabell - n2" xr:uid="{BE344479-204A-486F-BF96-7D031718B877}"/>
    <hyperlink ref="A25" r:id="rId8" location="n2" display="https://alltomfgas.se/koldmedietabell - n2" xr:uid="{CF5B8954-EE5E-42AE-9011-741AB0849E5C}"/>
    <hyperlink ref="A27" r:id="rId9" location="n2" display="https://alltomfgas.se/koldmedietabell - n2" xr:uid="{D8D8E920-1647-42DF-ACBF-D847477921C5}"/>
    <hyperlink ref="A28" r:id="rId10" location="n2" display="https://alltomfgas.se/koldmedietabell - n2" xr:uid="{103073B7-26CA-4F14-B521-EAD1C9196D82}"/>
    <hyperlink ref="A29" r:id="rId11" location="n2" display="https://alltomfgas.se/koldmedietabell - n2" xr:uid="{DC1351FE-EEEA-4B26-8DC8-F8A3ABF48951}"/>
    <hyperlink ref="A33" r:id="rId12" location="n2" display="https://alltomfgas.se/koldmedietabell - n2" xr:uid="{3828E6CC-FBA6-42F1-94F1-7637588EB3D9}"/>
    <hyperlink ref="A34" r:id="rId13" location="n2" display="https://alltomfgas.se/koldmedietabell - n2" xr:uid="{BDE205FB-CDA3-4E93-8D80-F19D23D2F9CD}"/>
    <hyperlink ref="A36" r:id="rId14" location="n2" display="https://alltomfgas.se/koldmedietabell - n2" xr:uid="{7EB93D6B-4584-4102-8496-B0877B8870E8}"/>
    <hyperlink ref="A39" r:id="rId15" location="n2" display="https://alltomfgas.se/koldmedietabell - n2" xr:uid="{551EBA98-7DDC-4D0F-8319-6F72A0ED52C8}"/>
    <hyperlink ref="A40" r:id="rId16" location="n2" display="https://alltomfgas.se/koldmedietabell - n2" xr:uid="{CDFE2B81-B13B-4F8F-9D4A-44E31A6692B9}"/>
    <hyperlink ref="A41" r:id="rId17" location="n2" display="https://alltomfgas.se/koldmedietabell - n2" xr:uid="{9E6DADC9-C5B8-4BC5-8879-BADCED804ED0}"/>
    <hyperlink ref="A46" r:id="rId18" location="n2" display="https://alltomfgas.se/koldmedietabell - n2" xr:uid="{41A53D51-341D-4C8B-ACD0-166DF9D4E152}"/>
    <hyperlink ref="A48" r:id="rId19" location="n2" display="https://alltomfgas.se/koldmedietabell - n2" xr:uid="{FD7F8D5A-C1D0-4D56-B94C-C84ED4961B32}"/>
    <hyperlink ref="A55" r:id="rId20" location="n4" display="https://alltomfgas.se/koldmedietabell - n4" xr:uid="{359AA01B-63ED-4A27-A0B0-D1B916B8076C}"/>
    <hyperlink ref="A56" r:id="rId21" location="n4" display="https://alltomfgas.se/koldmedietabell - n4" xr:uid="{044D8DE5-47B1-401A-8213-C3EC1E12C0BA}"/>
    <hyperlink ref="A57" r:id="rId22" location="n4" display="https://alltomfgas.se/koldmedietabell - n4" xr:uid="{2D047E90-C069-4D19-9AE8-5CC8941D0E04}"/>
  </hyperlink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2018</vt:lpstr>
      <vt:lpstr>2019</vt:lpstr>
      <vt:lpstr>2020</vt:lpstr>
      <vt:lpstr>2021</vt:lpstr>
      <vt:lpstr>2022</vt:lpstr>
      <vt:lpstr>Jämförelse</vt:lpstr>
      <vt:lpstr>Handbok</vt:lpstr>
      <vt:lpstr>Datavalidering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Gunnar Westling</dc:creator>
  <cp:lastModifiedBy>Karin Rosenberg-Brunila</cp:lastModifiedBy>
  <dcterms:created xsi:type="dcterms:W3CDTF">2018-10-24T10:06:12Z</dcterms:created>
  <dcterms:modified xsi:type="dcterms:W3CDTF">2023-02-07T12:56:10Z</dcterms:modified>
</cp:coreProperties>
</file>