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omments3.xml" ContentType="application/vnd.openxmlformats-officedocument.spreadsheetml.comments+xml"/>
  <Override PartName="/xl/threadedComments/threadedComment2.xml" ContentType="application/vnd.ms-excel.threaded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Karin\Desktop\Kommun\"/>
    </mc:Choice>
  </mc:AlternateContent>
  <xr:revisionPtr revIDLastSave="0" documentId="13_ncr:1_{32FC6E7E-A682-4F10-868D-6BD9ADE62FAB}" xr6:coauthVersionLast="45" xr6:coauthVersionMax="45" xr10:uidLastSave="{00000000-0000-0000-0000-000000000000}"/>
  <bookViews>
    <workbookView xWindow="-110" yWindow="-110" windowWidth="19420" windowHeight="10420" activeTab="2" xr2:uid="{D553B4A3-7533-4E4B-A7F2-43F01EDCA8B9}"/>
  </bookViews>
  <sheets>
    <sheet name="Testmall 2018" sheetId="1" r:id="rId1"/>
    <sheet name="2018" sheetId="6" r:id="rId2"/>
    <sheet name="2019" sheetId="7" r:id="rId3"/>
    <sheet name="Handbok"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0" i="7" l="1"/>
  <c r="G31" i="7"/>
  <c r="G32" i="7"/>
  <c r="G33" i="7"/>
  <c r="G29" i="7"/>
  <c r="H29" i="7" s="1"/>
  <c r="I29" i="7" s="1"/>
  <c r="C69" i="7"/>
  <c r="C70" i="7" s="1"/>
  <c r="C63" i="7"/>
  <c r="D58" i="7"/>
  <c r="D56" i="7"/>
  <c r="D55" i="7"/>
  <c r="D54" i="7"/>
  <c r="C60" i="7" s="1"/>
  <c r="C61" i="7" s="1"/>
  <c r="D53" i="7"/>
  <c r="C45" i="7"/>
  <c r="F38" i="7"/>
  <c r="C38" i="7"/>
  <c r="C40" i="7" s="1"/>
  <c r="C42" i="7" s="1"/>
  <c r="H33" i="7"/>
  <c r="I33" i="7" s="1"/>
  <c r="H32" i="7"/>
  <c r="I32" i="7" s="1"/>
  <c r="H31" i="7"/>
  <c r="I31" i="7" s="1"/>
  <c r="H30" i="7"/>
  <c r="I30" i="7" s="1"/>
  <c r="C24" i="7"/>
  <c r="I17" i="7"/>
  <c r="H17" i="7"/>
  <c r="G17" i="7"/>
  <c r="C25" i="7" s="1"/>
  <c r="F17" i="7"/>
  <c r="E17" i="7"/>
  <c r="D17" i="7"/>
  <c r="C17" i="7"/>
  <c r="C19" i="7" s="1"/>
  <c r="C21" i="7" s="1"/>
  <c r="K12" i="7"/>
  <c r="K11" i="7"/>
  <c r="K10" i="7"/>
  <c r="K9" i="7"/>
  <c r="C20" i="7" s="1"/>
  <c r="K8" i="7"/>
  <c r="C41" i="7" l="1"/>
  <c r="C43" i="7" s="1"/>
  <c r="C22" i="7"/>
  <c r="C67" i="7"/>
  <c r="C68" i="7" s="1"/>
  <c r="G30" i="6"/>
  <c r="G31" i="6"/>
  <c r="G32" i="6"/>
  <c r="H32" i="6" s="1"/>
  <c r="I32" i="6" s="1"/>
  <c r="G33" i="6"/>
  <c r="G29" i="6"/>
  <c r="C69" i="6"/>
  <c r="C70" i="6" s="1"/>
  <c r="C63" i="6"/>
  <c r="D58" i="6"/>
  <c r="D56" i="6"/>
  <c r="D55" i="6"/>
  <c r="D54" i="6"/>
  <c r="D53" i="6"/>
  <c r="C60" i="6" s="1"/>
  <c r="C61" i="6" s="1"/>
  <c r="C45" i="6"/>
  <c r="F38" i="6"/>
  <c r="C40" i="6" s="1"/>
  <c r="C42" i="6" s="1"/>
  <c r="C38" i="6"/>
  <c r="H33" i="6"/>
  <c r="I33" i="6" s="1"/>
  <c r="H31" i="6"/>
  <c r="I31" i="6" s="1"/>
  <c r="H30" i="6"/>
  <c r="I30" i="6" s="1"/>
  <c r="H29" i="6"/>
  <c r="I29" i="6" s="1"/>
  <c r="C24" i="6"/>
  <c r="I17" i="6"/>
  <c r="H17" i="6"/>
  <c r="G17" i="6"/>
  <c r="F17" i="6"/>
  <c r="C19" i="6" s="1"/>
  <c r="C21" i="6" s="1"/>
  <c r="E17" i="6"/>
  <c r="C25" i="6" s="1"/>
  <c r="D17" i="6"/>
  <c r="C17" i="6"/>
  <c r="K12" i="6"/>
  <c r="K11" i="6"/>
  <c r="K10" i="6"/>
  <c r="K9" i="6"/>
  <c r="K8" i="6"/>
  <c r="C20" i="6" s="1"/>
  <c r="C22" i="6" l="1"/>
  <c r="C41" i="6"/>
  <c r="C43" i="6" s="1"/>
  <c r="C67" i="6" l="1"/>
  <c r="C68" i="6" s="1"/>
  <c r="C25" i="1" l="1"/>
  <c r="C17" i="1"/>
  <c r="C57" i="1" l="1"/>
  <c r="C38" i="1"/>
  <c r="C40" i="1" s="1"/>
  <c r="F38" i="1"/>
  <c r="H30" i="1" l="1"/>
  <c r="H31" i="1"/>
  <c r="H32" i="1"/>
  <c r="I32" i="1" s="1"/>
  <c r="H33" i="1"/>
  <c r="I33" i="1" s="1"/>
  <c r="G30" i="1"/>
  <c r="G31" i="1"/>
  <c r="G32" i="1"/>
  <c r="G33" i="1"/>
  <c r="H29" i="1"/>
  <c r="G29" i="1"/>
  <c r="C66" i="1"/>
  <c r="C67" i="1" s="1"/>
  <c r="C60" i="1"/>
  <c r="C58" i="1"/>
  <c r="C45" i="1"/>
  <c r="I30" i="1"/>
  <c r="I31" i="1"/>
  <c r="K8" i="1"/>
  <c r="K9" i="1"/>
  <c r="K10" i="1"/>
  <c r="K11" i="1"/>
  <c r="K12" i="1"/>
  <c r="C24" i="1"/>
  <c r="D17" i="1"/>
  <c r="E17" i="1"/>
  <c r="F17" i="1"/>
  <c r="G17" i="1"/>
  <c r="H17" i="1"/>
  <c r="I17" i="1"/>
  <c r="C42" i="1" l="1"/>
  <c r="C20" i="1"/>
  <c r="C22" i="1" s="1"/>
  <c r="C19" i="1"/>
  <c r="C21" i="1" s="1"/>
  <c r="I29" i="1"/>
  <c r="C41" i="1" s="1"/>
  <c r="C43" i="1" l="1"/>
  <c r="C64" i="1"/>
  <c r="C6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Gunnar Westling</author>
  </authors>
  <commentList>
    <comment ref="J7" authorId="0" shapeId="0" xr:uid="{953EC20C-93B4-4084-8832-84721C97C571}">
      <text>
        <r>
          <rPr>
            <b/>
            <sz val="9"/>
            <color indexed="81"/>
            <rFont val="Tahoma"/>
            <family val="2"/>
          </rPr>
          <t>Gunnar Westling:</t>
        </r>
        <r>
          <rPr>
            <sz val="9"/>
            <color indexed="81"/>
            <rFont val="Tahoma"/>
            <family val="2"/>
          </rPr>
          <t xml:space="preserve">
Skriv
Mhamn För Mariehamns Energi
annat för annat fjärrvärmenät</t>
        </r>
      </text>
    </comment>
    <comment ref="C28" authorId="0" shapeId="0" xr:uid="{4D8EE994-CE99-4ACA-82E2-3E0AF0FBC264}">
      <text>
        <r>
          <rPr>
            <b/>
            <sz val="9"/>
            <color indexed="81"/>
            <rFont val="Tahoma"/>
            <family val="2"/>
          </rPr>
          <t>Gunnar Westling:</t>
        </r>
        <r>
          <rPr>
            <sz val="9"/>
            <color indexed="81"/>
            <rFont val="Tahoma"/>
            <family val="2"/>
          </rPr>
          <t xml:space="preserve">
Mätaravläsning</t>
        </r>
      </text>
    </comment>
    <comment ref="D28" authorId="0" shapeId="0" xr:uid="{9240B87D-973D-4AA5-A341-4E35ECBA132C}">
      <text>
        <r>
          <rPr>
            <b/>
            <sz val="9"/>
            <color indexed="81"/>
            <rFont val="Tahoma"/>
            <family val="2"/>
          </rPr>
          <t>Gunnar Westling:</t>
        </r>
        <r>
          <rPr>
            <sz val="9"/>
            <color indexed="81"/>
            <rFont val="Tahoma"/>
            <family val="2"/>
          </rPr>
          <t xml:space="preserve">
Fyll i:
MEL om Mariehamns Elnät/Mariehamns Energi
ÅEA om Ålands Elandslag
AW om Allwinds</t>
        </r>
      </text>
    </comment>
    <comment ref="E28" authorId="0" shapeId="0" xr:uid="{7BB1F721-BA69-46A2-BB03-F346C33EF49A}">
      <text>
        <r>
          <rPr>
            <b/>
            <sz val="9"/>
            <color indexed="81"/>
            <rFont val="Tahoma"/>
            <family val="2"/>
          </rPr>
          <t>Gunnar Westling:</t>
        </r>
        <r>
          <rPr>
            <sz val="9"/>
            <color indexed="81"/>
            <rFont val="Tahoma"/>
            <family val="2"/>
          </rPr>
          <t xml:space="preserve">
Svara ja eller nej om ni köper grön el</t>
        </r>
      </text>
    </comment>
    <comment ref="F28" authorId="0" shapeId="0" xr:uid="{406F8D48-8CF6-43A1-9301-AEC04FD86AD3}">
      <text>
        <r>
          <rPr>
            <b/>
            <sz val="9"/>
            <color indexed="81"/>
            <rFont val="Tahoma"/>
            <family val="2"/>
          </rPr>
          <t>Gunnar Westling:</t>
        </r>
        <r>
          <rPr>
            <sz val="9"/>
            <color indexed="81"/>
            <rFont val="Tahoma"/>
            <family val="2"/>
          </rPr>
          <t xml:space="preserve">
Avläst eller uppskattad produktion</t>
        </r>
      </text>
    </comment>
    <comment ref="B54" authorId="0" shapeId="0" xr:uid="{14806D3C-966D-4352-9872-77D73DF5FE4F}">
      <text>
        <r>
          <rPr>
            <b/>
            <sz val="9"/>
            <color indexed="81"/>
            <rFont val="Tahoma"/>
            <family val="2"/>
          </rPr>
          <t>Gunnar Westling:</t>
        </r>
        <r>
          <rPr>
            <sz val="9"/>
            <color indexed="81"/>
            <rFont val="Tahoma"/>
            <family val="2"/>
          </rPr>
          <t xml:space="preserve">
Brännolja till fordon, ej till uppvärmning</t>
        </r>
      </text>
    </comment>
    <comment ref="B55" authorId="0" shapeId="0" xr:uid="{E67CC7AB-15EB-4DD0-9F03-D6D53821E386}">
      <text>
        <r>
          <rPr>
            <b/>
            <sz val="9"/>
            <color indexed="81"/>
            <rFont val="Tahoma"/>
            <family val="2"/>
          </rPr>
          <t>Gunnar Westling:</t>
        </r>
        <r>
          <rPr>
            <sz val="9"/>
            <color indexed="81"/>
            <rFont val="Tahoma"/>
            <family val="2"/>
          </rPr>
          <t xml:space="preserve">
Om elmängd till elfordon finns registrerad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Gunnar Westling</author>
    <author>tc={22DA6881-88E3-476D-852C-AEF27CCB4ACF}</author>
  </authors>
  <commentList>
    <comment ref="C28" authorId="0" shapeId="0" xr:uid="{FAF4D0A9-7C01-4B69-9EC6-9569547FB8B3}">
      <text>
        <r>
          <rPr>
            <b/>
            <sz val="9"/>
            <color indexed="81"/>
            <rFont val="Tahoma"/>
            <family val="2"/>
          </rPr>
          <t>Gunnar Westling:</t>
        </r>
        <r>
          <rPr>
            <sz val="9"/>
            <color indexed="81"/>
            <rFont val="Tahoma"/>
            <family val="2"/>
          </rPr>
          <t xml:space="preserve">
Mätaravläsning</t>
        </r>
      </text>
    </comment>
    <comment ref="D28" authorId="1" shapeId="0" xr:uid="{22DA6881-88E3-476D-852C-AEF27CCB4ACF}">
      <text>
        <t>[Trådad kommentar]
I din version av Excel kan du läsa den här trådade kommentaren, men eventuella ändringar i den tas bort om filen öppnas i en senare version av Excel. Läs mer: https://go.microsoft.com/fwlink/?linkid=870924
Kommentar:
    Välj elleverantör i listan</t>
      </text>
    </comment>
    <comment ref="F28" authorId="0" shapeId="0" xr:uid="{58F339B0-B53E-4139-809C-90149C3F3A98}">
      <text>
        <r>
          <rPr>
            <b/>
            <sz val="9"/>
            <color indexed="81"/>
            <rFont val="Tahoma"/>
            <family val="2"/>
          </rPr>
          <t>Gunnar Westling:</t>
        </r>
        <r>
          <rPr>
            <sz val="9"/>
            <color indexed="81"/>
            <rFont val="Tahoma"/>
            <family val="2"/>
          </rPr>
          <t xml:space="preserve">
Avläst eller uppskattad produktion</t>
        </r>
      </text>
    </comment>
    <comment ref="B57" authorId="0" shapeId="0" xr:uid="{2504840E-3F60-4A37-94A5-2F52BEB788FB}">
      <text>
        <r>
          <rPr>
            <b/>
            <sz val="9"/>
            <color indexed="81"/>
            <rFont val="Tahoma"/>
            <family val="2"/>
          </rPr>
          <t>Gunnar Westling:</t>
        </r>
        <r>
          <rPr>
            <sz val="9"/>
            <color indexed="81"/>
            <rFont val="Tahoma"/>
            <family val="2"/>
          </rPr>
          <t xml:space="preserve">
Brännolja till fordon, ej till uppvärmning</t>
        </r>
      </text>
    </comment>
    <comment ref="B58" authorId="0" shapeId="0" xr:uid="{28AC0A3F-B116-4A5B-BF71-EAA52A9EEDD5}">
      <text>
        <r>
          <rPr>
            <b/>
            <sz val="9"/>
            <color indexed="81"/>
            <rFont val="Tahoma"/>
            <family val="2"/>
          </rPr>
          <t>Gunnar Westling:</t>
        </r>
        <r>
          <rPr>
            <sz val="9"/>
            <color indexed="81"/>
            <rFont val="Tahoma"/>
            <family val="2"/>
          </rPr>
          <t xml:space="preserve">
Om elmängd till elfordon finns registrerad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Gunnar Westling</author>
    <author>tc={A5A243AA-5F42-47D6-81B3-0B312029D553}</author>
  </authors>
  <commentList>
    <comment ref="C28" authorId="0" shapeId="0" xr:uid="{C8C5DB8E-DDFF-40A4-A488-AE0C380A29C7}">
      <text>
        <r>
          <rPr>
            <b/>
            <sz val="9"/>
            <color indexed="81"/>
            <rFont val="Tahoma"/>
            <family val="2"/>
          </rPr>
          <t>Gunnar Westling:</t>
        </r>
        <r>
          <rPr>
            <sz val="9"/>
            <color indexed="81"/>
            <rFont val="Tahoma"/>
            <family val="2"/>
          </rPr>
          <t xml:space="preserve">
Mätaravläsning</t>
        </r>
      </text>
    </comment>
    <comment ref="D28" authorId="1" shapeId="0" xr:uid="{A5A243AA-5F42-47D6-81B3-0B312029D553}">
      <text>
        <t>[Trådad kommentar]
I din version av Excel kan du läsa den här trådade kommentaren, men eventuella ändringar i den tas bort om filen öppnas i en senare version av Excel. Läs mer: https://go.microsoft.com/fwlink/?linkid=870924
Kommentar:
    Välj elleverantör i listan</t>
      </text>
    </comment>
    <comment ref="F28" authorId="0" shapeId="0" xr:uid="{8738EC22-D4CF-4987-9971-2858807987A9}">
      <text>
        <r>
          <rPr>
            <b/>
            <sz val="9"/>
            <color indexed="81"/>
            <rFont val="Tahoma"/>
            <family val="2"/>
          </rPr>
          <t>Gunnar Westling:</t>
        </r>
        <r>
          <rPr>
            <sz val="9"/>
            <color indexed="81"/>
            <rFont val="Tahoma"/>
            <family val="2"/>
          </rPr>
          <t xml:space="preserve">
Avläst eller uppskattad produktion</t>
        </r>
      </text>
    </comment>
    <comment ref="B57" authorId="0" shapeId="0" xr:uid="{DA94E9B1-5862-4825-8C85-1C0EB55ED102}">
      <text>
        <r>
          <rPr>
            <b/>
            <sz val="9"/>
            <color indexed="81"/>
            <rFont val="Tahoma"/>
            <family val="2"/>
          </rPr>
          <t>Gunnar Westling:</t>
        </r>
        <r>
          <rPr>
            <sz val="9"/>
            <color indexed="81"/>
            <rFont val="Tahoma"/>
            <family val="2"/>
          </rPr>
          <t xml:space="preserve">
Brännolja till fordon, ej till uppvärmning</t>
        </r>
      </text>
    </comment>
    <comment ref="B58" authorId="0" shapeId="0" xr:uid="{D75F4F96-5A1C-432F-9748-F137FF098213}">
      <text>
        <r>
          <rPr>
            <b/>
            <sz val="9"/>
            <color indexed="81"/>
            <rFont val="Tahoma"/>
            <family val="2"/>
          </rPr>
          <t>Gunnar Westling:</t>
        </r>
        <r>
          <rPr>
            <sz val="9"/>
            <color indexed="81"/>
            <rFont val="Tahoma"/>
            <family val="2"/>
          </rPr>
          <t xml:space="preserve">
Om elmängd till elfordon finns registrerad</t>
        </r>
      </text>
    </comment>
  </commentList>
</comments>
</file>

<file path=xl/sharedStrings.xml><?xml version="1.0" encoding="utf-8"?>
<sst xmlns="http://schemas.openxmlformats.org/spreadsheetml/2006/main" count="416" uniqueCount="132">
  <si>
    <t>Kommun</t>
  </si>
  <si>
    <t>Antal invånare</t>
  </si>
  <si>
    <t>Värme</t>
  </si>
  <si>
    <t>Olja (m3)</t>
  </si>
  <si>
    <t>Pellets (ton)</t>
  </si>
  <si>
    <t>Flis (ton)</t>
  </si>
  <si>
    <t>Egen uppvärmning</t>
  </si>
  <si>
    <t>Olja (MWh)</t>
  </si>
  <si>
    <t>Pellets (MWh)</t>
  </si>
  <si>
    <t>Flis (MWh)</t>
  </si>
  <si>
    <t>Inköpt värme</t>
  </si>
  <si>
    <t>Summa</t>
  </si>
  <si>
    <t>CO2 (ton)</t>
  </si>
  <si>
    <t>Summa värme (MWh)</t>
  </si>
  <si>
    <t>Summa CO2 (ton)</t>
  </si>
  <si>
    <t>Summa CO2 värme (ton)</t>
  </si>
  <si>
    <t>Värme/inv (MWh/inv)</t>
  </si>
  <si>
    <t>CO2 värme/inv (ton/inv)</t>
  </si>
  <si>
    <t>El</t>
  </si>
  <si>
    <t>Förbrukning (kWh)</t>
  </si>
  <si>
    <t>Grön el (ja/nej)</t>
  </si>
  <si>
    <t>Elavtal (MEL/ÅEA/AW)</t>
  </si>
  <si>
    <t>Summa el (kWh)</t>
  </si>
  <si>
    <t>Summa CO2 el (ton)</t>
  </si>
  <si>
    <t>El/inv (kWh/inv)</t>
  </si>
  <si>
    <t>CO2 el/inv (ton/inv)</t>
  </si>
  <si>
    <t>Egen solel (kWh)</t>
  </si>
  <si>
    <t>Värmekostnad (€)</t>
  </si>
  <si>
    <t>Elkostnad (€)</t>
  </si>
  <si>
    <t>Värmekostnad/inv (€)</t>
  </si>
  <si>
    <t>Elkostnad/inv (€/inv)</t>
  </si>
  <si>
    <t>Transport</t>
  </si>
  <si>
    <t>Antal fordon (st)</t>
  </si>
  <si>
    <t>Bensin</t>
  </si>
  <si>
    <t>Diesel</t>
  </si>
  <si>
    <t>Hybrid</t>
  </si>
  <si>
    <t>Laddhybrid</t>
  </si>
  <si>
    <t>Cykel</t>
  </si>
  <si>
    <t>Busskort</t>
  </si>
  <si>
    <t>Inköpt bränsle</t>
  </si>
  <si>
    <t>Bensin (liter)</t>
  </si>
  <si>
    <t>Diesel (liter)</t>
  </si>
  <si>
    <t>Brännolja fordon (liter)</t>
  </si>
  <si>
    <t>(El (kWh))</t>
  </si>
  <si>
    <t>CO2/inv (ton/inv)</t>
  </si>
  <si>
    <t>Bränslekostnader (€)</t>
  </si>
  <si>
    <t>Bränslekostnader/inv (€/inv)</t>
  </si>
  <si>
    <t>Energikostnader (€)</t>
  </si>
  <si>
    <t>Energikostnader/inv (€/inv)</t>
  </si>
  <si>
    <t>Förbrukarplats 1</t>
  </si>
  <si>
    <t>Förbrukarplats 2</t>
  </si>
  <si>
    <t>Förbrukarplats 3</t>
  </si>
  <si>
    <t>Förbrukarplats 4</t>
  </si>
  <si>
    <t>Förbrukarplats 5</t>
  </si>
  <si>
    <t>Summan räknas ihop automatiskt</t>
  </si>
  <si>
    <t>Lägg till flera platser vid behov</t>
  </si>
  <si>
    <t>Anställda</t>
  </si>
  <si>
    <t>Summan av samtliga elräkningar</t>
  </si>
  <si>
    <t>Summan av samtliga värmeräkningar</t>
  </si>
  <si>
    <t>Fjärrvärme (MWh)</t>
  </si>
  <si>
    <t>Vilket fjärrvärmenät?</t>
  </si>
  <si>
    <t>Gula fält fylls i</t>
  </si>
  <si>
    <t>Gröna fält räknas ut automatiskt</t>
  </si>
  <si>
    <t>Förnyelsebar energi (MWh)</t>
  </si>
  <si>
    <t>1)</t>
  </si>
  <si>
    <t>De gröna fälten fylls i automatiskt när de gula fälten fyllts i</t>
  </si>
  <si>
    <t>I punkt 1) fylls i kommunens namn och invånarantal samt antal anställda</t>
  </si>
  <si>
    <t>2)</t>
  </si>
  <si>
    <t>De gula fälten ska fyllas i med data för den specifika kommunen</t>
  </si>
  <si>
    <t>Koldioxidutsläppen från uppvärmning av kommunens fastigheter räknas ut först</t>
  </si>
  <si>
    <t>I punkt 2) fyller man i förbrukarplatsens namn och mängd använd uppvärmningsenergi. Om flera förbrukarplatser finns än redan uppräknat kan flera läggas till nedanför, se till att fältens uträkningar även gäller för tillagda rader.</t>
  </si>
  <si>
    <t>3) Om värme inköps från värmeleverantör</t>
  </si>
  <si>
    <t>4) Mhamn/annat</t>
  </si>
  <si>
    <t>Se till att inmatade värden är i samma enhet som kolumnrubriken anger</t>
  </si>
  <si>
    <t>5)</t>
  </si>
  <si>
    <t>Om kostnaderna för energin önskas sammanställas fylls de sammanlagda kostnaderna för inköp av bränslen och värme in i punkt 5)</t>
  </si>
  <si>
    <t>Elförbrukning från direkt och indirekt eluppvärmning räknas inte in i uppvärmning utan tillkommer på elförbrukningen längre ner</t>
  </si>
  <si>
    <t>6)</t>
  </si>
  <si>
    <t>7)</t>
  </si>
  <si>
    <t>8)</t>
  </si>
  <si>
    <t>8) Har kommunen tecknat avtal om att köpa grön el på förbrukarplatsen? Skriv "ja" om avtal finns</t>
  </si>
  <si>
    <t>9)</t>
  </si>
  <si>
    <t>Elförbrukningen för olika förbrukarplatser (elmätare) fylls i punkt 6). Om flera förbrukarplatser finns så fylls dess i nedanför. Se till att uträkningarna i cellerna följer med när nya rader läggs till. Modellen antar att eventuella solpaneler sänker mätarställningen</t>
  </si>
  <si>
    <t>9) Har förbrukarplatsen solpaneler som producerar el? Modellen räknar denna produktion utöver den på mätarn avlästa förbrukningen. Mätarställning + solelsproduktion = verklig förbrukning</t>
  </si>
  <si>
    <t>10)</t>
  </si>
  <si>
    <t>10) Om kostnaden för elförbrukningen önskas fylls den totala kostnaden från samtliga förbrukarplatser i</t>
  </si>
  <si>
    <t>11)</t>
  </si>
  <si>
    <t>11) Antalet fordon inom kommunens verksamhet per drivmedel fylls i.</t>
  </si>
  <si>
    <t>Om direkt eller indirekt eluppvärmning förekommer på förbrukarplatsen så räknas det in här</t>
  </si>
  <si>
    <t>12)</t>
  </si>
  <si>
    <t>13)</t>
  </si>
  <si>
    <t>14)</t>
  </si>
  <si>
    <t>15)</t>
  </si>
  <si>
    <t>Denna Excel-fil ska hjälpa landskapet, kommuner och företag att beräkna sin årliga klimatpåverkan från sin energianvändning. Tanken är att modellen ska uppdateras varje år för att se hur utvecklingen går. Härefter används ordet kommun</t>
  </si>
  <si>
    <t>Antal anställda</t>
  </si>
  <si>
    <t>Olja</t>
  </si>
  <si>
    <t>Flis</t>
  </si>
  <si>
    <t>Pellets</t>
  </si>
  <si>
    <t>3)</t>
  </si>
  <si>
    <t>4)</t>
  </si>
  <si>
    <t>Allwinds</t>
  </si>
  <si>
    <t>Mariehamns Energi</t>
  </si>
  <si>
    <t>Ålands Elandelslag</t>
  </si>
  <si>
    <t>Kolumn1</t>
  </si>
  <si>
    <t>Ja</t>
  </si>
  <si>
    <t>Kolumn2</t>
  </si>
  <si>
    <t>Nej</t>
  </si>
  <si>
    <t>Elavtal</t>
  </si>
  <si>
    <t>Grön el (Ja/Nej)</t>
  </si>
  <si>
    <t>3) Mängd använd värme i fastigheten. Kan fyllas i som m3/ton eller som MWh för olika typer av värmealternativ. Direkt eller indirekt elvärme (värmepumpar) inräknas i elanvändning och ska således inte redovisas i värmeavsnittet.</t>
  </si>
  <si>
    <t>Kilometerersättning (km)</t>
  </si>
  <si>
    <t>Km-ersättning</t>
  </si>
  <si>
    <t>Om kilometerersättning utbetalas då personal använder egna fordon kan kilometrarna fyllas i för att beakta denna bränsleförbrukning</t>
  </si>
  <si>
    <t>7) Av vem köper kommunen sin el? Välj i listan</t>
  </si>
  <si>
    <t>Om kommunen inte köper grön el med ursprungsgarantier blir CO2-utsläppen motsvarande nordisk residualmix för föregående år.</t>
  </si>
  <si>
    <t>Biodrivmedel</t>
  </si>
  <si>
    <t>Biodrivmedel (liter)</t>
  </si>
  <si>
    <t>Biogas (kg)</t>
  </si>
  <si>
    <t>Biogas</t>
  </si>
  <si>
    <t>12) Med biodrivmedel avses biodieslar, HVO, biobensin</t>
  </si>
  <si>
    <t>16)</t>
  </si>
  <si>
    <t>13) Endast brännolja som används till fordonsdrift. Brännolja som används till uppvärmning fylls i i delen om uppvärmning</t>
  </si>
  <si>
    <t>14) Om skild elmätning för elbilsladdning finns kan detta fyllas i här. Elförbrukningen räknas dock in i delen om elförbrukning</t>
  </si>
  <si>
    <t>15) Om kostnaderna för transporter inom kommunens verksamhet önskas så fylls de totala kostnaderna i här</t>
  </si>
  <si>
    <t>16) De totala utsläppen och kostnaderna för kommunens energianvändning räknas ut här och visas i grafen</t>
  </si>
  <si>
    <t>Fjärrvärme</t>
  </si>
  <si>
    <t>Fjärrvärmenät</t>
  </si>
  <si>
    <t>Mariehamn</t>
  </si>
  <si>
    <t>Kolumn3</t>
  </si>
  <si>
    <t>Jomala</t>
  </si>
  <si>
    <t>Godby</t>
  </si>
  <si>
    <t>4) Fjärrvärme. Välj vilket fjärrvärmenät som fastigheten är ansluten till. Mariehamn och Godby antas ha 10 % fossilt innehåll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</si>
</sst>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FF0000"/>
      <name val="Calibri"/>
      <family val="2"/>
      <scheme val="minor"/>
    </font>
    <font>
      <b/>
      <sz val="11"/>
      <color theme="1"/>
      <name val="Calibri"/>
      <family val="2"/>
      <scheme val="minor"/>
    </font>
    <font>
      <sz val="9"/>
      <color indexed="81"/>
      <name val="Tahoma"/>
      <family val="2"/>
    </font>
    <font>
      <b/>
      <sz val="9"/>
      <color indexed="81"/>
      <name val="Tahoma"/>
      <family val="2"/>
    </font>
    <font>
      <sz val="11"/>
      <name val="Calibri"/>
      <family val="2"/>
      <scheme val="minor"/>
    </font>
    <font>
      <sz val="11"/>
      <color rgb="FF92D050"/>
      <name val="Calibri"/>
      <family val="2"/>
      <scheme val="minor"/>
    </font>
    <font>
      <sz val="18"/>
      <color rgb="FFFF0000"/>
      <name val="Calibri"/>
      <family val="2"/>
      <scheme val="minor"/>
    </font>
    <font>
      <sz val="8"/>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rgb="FF92D050"/>
        <bgColor indexed="64"/>
      </patternFill>
    </fill>
    <fill>
      <patternFill patternType="solid">
        <fgColor theme="8"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1">
    <xf numFmtId="0" fontId="0" fillId="0" borderId="0"/>
  </cellStyleXfs>
  <cellXfs count="42">
    <xf numFmtId="0" fontId="0" fillId="0" borderId="0" xfId="0"/>
    <xf numFmtId="0" fontId="0" fillId="0" borderId="1" xfId="0" applyBorder="1"/>
    <xf numFmtId="0" fontId="0" fillId="2" borderId="1" xfId="0" applyFill="1" applyBorder="1"/>
    <xf numFmtId="0" fontId="1" fillId="0" borderId="0" xfId="0" applyFont="1"/>
    <xf numFmtId="0" fontId="0" fillId="3" borderId="2" xfId="0" applyFill="1" applyBorder="1"/>
    <xf numFmtId="0" fontId="0" fillId="0" borderId="1" xfId="0" applyFill="1" applyBorder="1"/>
    <xf numFmtId="0" fontId="0" fillId="4" borderId="1" xfId="0" applyFill="1" applyBorder="1"/>
    <xf numFmtId="0" fontId="2" fillId="0" borderId="0" xfId="0" applyFont="1"/>
    <xf numFmtId="0" fontId="1" fillId="0" borderId="0" xfId="0" applyFont="1" applyFill="1" applyBorder="1"/>
    <xf numFmtId="0" fontId="0" fillId="2" borderId="3" xfId="0" applyFill="1" applyBorder="1"/>
    <xf numFmtId="0" fontId="0" fillId="5" borderId="1" xfId="0" applyFill="1" applyBorder="1"/>
    <xf numFmtId="0" fontId="0" fillId="5" borderId="3" xfId="0" applyFill="1" applyBorder="1"/>
    <xf numFmtId="0" fontId="1" fillId="0" borderId="4" xfId="0" applyFont="1" applyFill="1" applyBorder="1"/>
    <xf numFmtId="0" fontId="0" fillId="0" borderId="0" xfId="0" applyFill="1" applyBorder="1"/>
    <xf numFmtId="0" fontId="6" fillId="4" borderId="1" xfId="0" applyFont="1" applyFill="1" applyBorder="1"/>
    <xf numFmtId="0" fontId="5" fillId="2" borderId="1" xfId="0" applyFont="1" applyFill="1" applyBorder="1"/>
    <xf numFmtId="0" fontId="7" fillId="0" borderId="8" xfId="0" applyFont="1" applyBorder="1"/>
    <xf numFmtId="0" fontId="0" fillId="0" borderId="9" xfId="0" applyBorder="1"/>
    <xf numFmtId="0" fontId="0" fillId="0" borderId="10" xfId="0" applyBorder="1"/>
    <xf numFmtId="0" fontId="7" fillId="0" borderId="11" xfId="0" applyFont="1" applyBorder="1"/>
    <xf numFmtId="0" fontId="0" fillId="0" borderId="12" xfId="0" applyBorder="1"/>
    <xf numFmtId="0" fontId="0" fillId="0" borderId="13" xfId="0" applyBorder="1"/>
    <xf numFmtId="0" fontId="5" fillId="0" borderId="0" xfId="0" applyFont="1" applyFill="1" applyBorder="1"/>
    <xf numFmtId="0" fontId="0" fillId="0" borderId="0" xfId="0" applyBorder="1"/>
    <xf numFmtId="0" fontId="1" fillId="0" borderId="0" xfId="0" applyFont="1" applyFill="1" applyBorder="1" applyAlignment="1"/>
    <xf numFmtId="0" fontId="1" fillId="0" borderId="14" xfId="0" applyFont="1" applyBorder="1" applyAlignment="1"/>
    <xf numFmtId="0" fontId="0" fillId="5" borderId="2" xfId="0" applyFill="1" applyBorder="1"/>
    <xf numFmtId="0" fontId="0" fillId="3" borderId="3" xfId="0" applyFill="1" applyBorder="1"/>
    <xf numFmtId="0" fontId="0" fillId="2" borderId="1" xfId="0" applyFill="1" applyBorder="1" applyProtection="1">
      <protection locked="0"/>
    </xf>
    <xf numFmtId="0" fontId="0" fillId="2" borderId="3" xfId="0" applyFill="1" applyBorder="1" applyProtection="1">
      <protection locked="0"/>
    </xf>
    <xf numFmtId="0" fontId="0" fillId="0" borderId="0" xfId="0" applyProtection="1">
      <protection locked="0"/>
    </xf>
    <xf numFmtId="0" fontId="5" fillId="2" borderId="1" xfId="0" applyFont="1" applyFill="1" applyBorder="1" applyProtection="1">
      <protection locked="0"/>
    </xf>
    <xf numFmtId="0" fontId="5" fillId="0" borderId="0" xfId="0" applyFont="1" applyBorder="1" applyAlignment="1"/>
    <xf numFmtId="1" fontId="0" fillId="4" borderId="1" xfId="0" applyNumberFormat="1" applyFill="1" applyBorder="1"/>
    <xf numFmtId="0" fontId="0" fillId="3" borderId="1" xfId="0"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1" fillId="0" borderId="1" xfId="0" applyFont="1" applyBorder="1" applyAlignment="1">
      <alignment horizontal="center"/>
    </xf>
    <xf numFmtId="0" fontId="0" fillId="3" borderId="5" xfId="0" applyFill="1" applyBorder="1" applyAlignment="1">
      <alignment horizontal="center"/>
    </xf>
    <xf numFmtId="0" fontId="0" fillId="3" borderId="7" xfId="0" applyFill="1" applyBorder="1" applyAlignment="1">
      <alignment horizontal="center"/>
    </xf>
    <xf numFmtId="0" fontId="0" fillId="5" borderId="1"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FI"/>
        </a:p>
      </c:txPr>
    </c:title>
    <c:autoTitleDeleted val="0"/>
    <c:plotArea>
      <c:layout/>
      <c:pieChart>
        <c:varyColors val="1"/>
        <c:ser>
          <c:idx val="0"/>
          <c:order val="0"/>
          <c:tx>
            <c:v>Koldioxidutsläpp per sektor</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238-41C4-93FF-37566E89069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238-41C4-93FF-37566E89069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238-41C4-93FF-37566E890697}"/>
              </c:ext>
            </c:extLst>
          </c:dPt>
          <c:cat>
            <c:strRef>
              <c:f>('Testmall 2018'!$B$5,'Testmall 2018'!$B$27,'Testmall 2018'!$B$47)</c:f>
              <c:strCache>
                <c:ptCount val="3"/>
                <c:pt idx="0">
                  <c:v>Värme</c:v>
                </c:pt>
                <c:pt idx="1">
                  <c:v>El</c:v>
                </c:pt>
                <c:pt idx="2">
                  <c:v>Transport</c:v>
                </c:pt>
              </c:strCache>
            </c:strRef>
          </c:cat>
          <c:val>
            <c:numRef>
              <c:f>('Testmall 2018'!$C$20,'Testmall 2018'!$C$41,'Testmall 2018'!$C$57)</c:f>
              <c:numCache>
                <c:formatCode>General</c:formatCode>
                <c:ptCount val="3"/>
                <c:pt idx="0">
                  <c:v>0</c:v>
                </c:pt>
                <c:pt idx="1">
                  <c:v>0</c:v>
                </c:pt>
                <c:pt idx="2">
                  <c:v>0</c:v>
                </c:pt>
              </c:numCache>
            </c:numRef>
          </c:val>
          <c:extLst>
            <c:ext xmlns:c16="http://schemas.microsoft.com/office/drawing/2014/chart" uri="{C3380CC4-5D6E-409C-BE32-E72D297353CC}">
              <c16:uniqueId val="{00000000-E67D-4477-B442-F8F9333BC272}"/>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sv-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F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FI"/>
        </a:p>
      </c:txPr>
    </c:title>
    <c:autoTitleDeleted val="0"/>
    <c:plotArea>
      <c:layout/>
      <c:pieChart>
        <c:varyColors val="1"/>
        <c:ser>
          <c:idx val="0"/>
          <c:order val="0"/>
          <c:tx>
            <c:v>Koldioxidutsläpp per sektor</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A29-4928-8CF5-878D30AF45C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A29-4928-8CF5-878D30AF45C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A29-4928-8CF5-878D30AF45C0}"/>
              </c:ext>
            </c:extLst>
          </c:dPt>
          <c:cat>
            <c:strRef>
              <c:f>('2018'!$B$5,'2018'!$B$27,'2018'!$B$47)</c:f>
              <c:strCache>
                <c:ptCount val="3"/>
                <c:pt idx="0">
                  <c:v>Värme</c:v>
                </c:pt>
                <c:pt idx="1">
                  <c:v>El</c:v>
                </c:pt>
                <c:pt idx="2">
                  <c:v>Transport</c:v>
                </c:pt>
              </c:strCache>
            </c:strRef>
          </c:cat>
          <c:val>
            <c:numRef>
              <c:f>('2018'!$C$20,'2018'!$C$41,'2018'!$C$60)</c:f>
              <c:numCache>
                <c:formatCode>General</c:formatCode>
                <c:ptCount val="3"/>
                <c:pt idx="0" formatCode="0">
                  <c:v>0</c:v>
                </c:pt>
                <c:pt idx="1">
                  <c:v>0</c:v>
                </c:pt>
                <c:pt idx="2">
                  <c:v>0</c:v>
                </c:pt>
              </c:numCache>
            </c:numRef>
          </c:val>
          <c:extLst>
            <c:ext xmlns:c16="http://schemas.microsoft.com/office/drawing/2014/chart" uri="{C3380CC4-5D6E-409C-BE32-E72D297353CC}">
              <c16:uniqueId val="{00000006-1A29-4928-8CF5-878D30AF45C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sv-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F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FI"/>
        </a:p>
      </c:txPr>
    </c:title>
    <c:autoTitleDeleted val="0"/>
    <c:plotArea>
      <c:layout/>
      <c:pieChart>
        <c:varyColors val="1"/>
        <c:ser>
          <c:idx val="0"/>
          <c:order val="0"/>
          <c:tx>
            <c:v>Koldioxidutsläpp per sektor</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A03-44A5-B26C-103340CF6EE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A03-44A5-B26C-103340CF6EE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A03-44A5-B26C-103340CF6EE4}"/>
              </c:ext>
            </c:extLst>
          </c:dPt>
          <c:cat>
            <c:strRef>
              <c:f>('2019'!$B$5,'2019'!$B$27,'2019'!$B$47)</c:f>
              <c:strCache>
                <c:ptCount val="3"/>
                <c:pt idx="0">
                  <c:v>Värme</c:v>
                </c:pt>
                <c:pt idx="1">
                  <c:v>El</c:v>
                </c:pt>
                <c:pt idx="2">
                  <c:v>Transport</c:v>
                </c:pt>
              </c:strCache>
            </c:strRef>
          </c:cat>
          <c:val>
            <c:numRef>
              <c:f>('2019'!$C$20,'2019'!$C$41,'2019'!$C$60)</c:f>
              <c:numCache>
                <c:formatCode>General</c:formatCode>
                <c:ptCount val="3"/>
                <c:pt idx="0" formatCode="0">
                  <c:v>0</c:v>
                </c:pt>
                <c:pt idx="1">
                  <c:v>0</c:v>
                </c:pt>
                <c:pt idx="2">
                  <c:v>0</c:v>
                </c:pt>
              </c:numCache>
            </c:numRef>
          </c:val>
          <c:extLst>
            <c:ext xmlns:c16="http://schemas.microsoft.com/office/drawing/2014/chart" uri="{C3380CC4-5D6E-409C-BE32-E72D297353CC}">
              <c16:uniqueId val="{00000006-BA03-44A5-B26C-103340CF6EE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sv-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F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228600</xdr:colOff>
      <xdr:row>52</xdr:row>
      <xdr:rowOff>157162</xdr:rowOff>
    </xdr:from>
    <xdr:to>
      <xdr:col>8</xdr:col>
      <xdr:colOff>1123950</xdr:colOff>
      <xdr:row>67</xdr:row>
      <xdr:rowOff>42862</xdr:rowOff>
    </xdr:to>
    <xdr:graphicFrame macro="">
      <xdr:nvGraphicFramePr>
        <xdr:cNvPr id="2" name="Diagram 1">
          <a:extLst>
            <a:ext uri="{FF2B5EF4-FFF2-40B4-BE49-F238E27FC236}">
              <a16:creationId xmlns:a16="http://schemas.microsoft.com/office/drawing/2014/main" id="{13E54DFC-2230-45FA-AE0C-A7B8460D68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228600</xdr:colOff>
      <xdr:row>53</xdr:row>
      <xdr:rowOff>157162</xdr:rowOff>
    </xdr:from>
    <xdr:to>
      <xdr:col>8</xdr:col>
      <xdr:colOff>1123950</xdr:colOff>
      <xdr:row>70</xdr:row>
      <xdr:rowOff>42862</xdr:rowOff>
    </xdr:to>
    <xdr:graphicFrame macro="">
      <xdr:nvGraphicFramePr>
        <xdr:cNvPr id="2" name="Diagram 1">
          <a:extLst>
            <a:ext uri="{FF2B5EF4-FFF2-40B4-BE49-F238E27FC236}">
              <a16:creationId xmlns:a16="http://schemas.microsoft.com/office/drawing/2014/main" id="{AF6EDA0A-6589-4E92-9B10-F8AD0F2036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228600</xdr:colOff>
      <xdr:row>53</xdr:row>
      <xdr:rowOff>157162</xdr:rowOff>
    </xdr:from>
    <xdr:to>
      <xdr:col>8</xdr:col>
      <xdr:colOff>1123950</xdr:colOff>
      <xdr:row>70</xdr:row>
      <xdr:rowOff>42862</xdr:rowOff>
    </xdr:to>
    <xdr:graphicFrame macro="">
      <xdr:nvGraphicFramePr>
        <xdr:cNvPr id="2" name="Diagram 1">
          <a:extLst>
            <a:ext uri="{FF2B5EF4-FFF2-40B4-BE49-F238E27FC236}">
              <a16:creationId xmlns:a16="http://schemas.microsoft.com/office/drawing/2014/main" id="{B3B80653-3003-417F-8C95-71EA9C1A87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Gunnar Westling" id="{47BFA96E-431C-42B9-AD8E-9C125A18CDAD}" userId="S::Gunnar.Westling@regeringen.ax::345c64fd-3017-4356-b539-1ab68a281832"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1AE3D0A-F7E1-4F4D-881A-05E320440032}" name="Tabell1" displayName="Tabell1" ref="A44:C47" totalsRowShown="0">
  <autoFilter ref="A44:C47" xr:uid="{AD8A6E1C-C504-4747-99D2-C42760003782}"/>
  <tableColumns count="3">
    <tableColumn id="1" xr3:uid="{EB1E8CF5-1BB4-48D0-8D4D-DABD74957EFB}" name="Kolumn1"/>
    <tableColumn id="2" xr3:uid="{AAF13B53-712F-4FED-9C57-2127917EC813}" name="Kolumn2"/>
    <tableColumn id="3" xr3:uid="{1FB5A0C5-BB38-4477-99AF-0E7E79FAFBA1}" name="Kolumn3"/>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28" dT="2019-11-22T13:10:39.09" personId="{47BFA96E-431C-42B9-AD8E-9C125A18CDAD}" id="{22DA6881-88E3-476D-852C-AEF27CCB4ACF}">
    <text>Välj elleverantör i listan</text>
  </threadedComment>
</ThreadedComments>
</file>

<file path=xl/threadedComments/threadedComment2.xml><?xml version="1.0" encoding="utf-8"?>
<ThreadedComments xmlns="http://schemas.microsoft.com/office/spreadsheetml/2018/threadedcomments" xmlns:x="http://schemas.openxmlformats.org/spreadsheetml/2006/main">
  <threadedComment ref="D28" dT="2019-11-22T13:10:39.09" personId="{47BFA96E-431C-42B9-AD8E-9C125A18CDAD}" id="{A5A243AA-5F42-47D6-81B3-0B312029D553}">
    <text>Välj elleverantör i listan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FDB0A-E500-4411-B475-61AF1EFF4E0C}">
  <dimension ref="A1:M67"/>
  <sheetViews>
    <sheetView workbookViewId="0">
      <selection activeCell="B38" sqref="B38"/>
    </sheetView>
  </sheetViews>
  <sheetFormatPr defaultRowHeight="14.5" x14ac:dyDescent="0.35"/>
  <cols>
    <col min="1" max="1" width="3.7265625" bestFit="1" customWidth="1"/>
    <col min="2" max="2" width="35.26953125" customWidth="1"/>
    <col min="3" max="3" width="17.81640625" bestFit="1" customWidth="1"/>
    <col min="4" max="4" width="21" bestFit="1" customWidth="1"/>
    <col min="5" max="5" width="14.7265625" bestFit="1" customWidth="1"/>
    <col min="6" max="6" width="16" bestFit="1" customWidth="1"/>
    <col min="7" max="7" width="13.81640625" bestFit="1" customWidth="1"/>
    <col min="8" max="8" width="10.54296875" bestFit="1" customWidth="1"/>
    <col min="9" max="9" width="17.81640625" customWidth="1"/>
    <col min="10" max="10" width="19.54296875" customWidth="1"/>
  </cols>
  <sheetData>
    <row r="1" spans="1:13" ht="23.5" x14ac:dyDescent="0.55000000000000004">
      <c r="A1" t="s">
        <v>64</v>
      </c>
      <c r="B1" s="1" t="s">
        <v>0</v>
      </c>
      <c r="C1" s="2"/>
      <c r="D1" s="3"/>
      <c r="F1" s="16" t="s">
        <v>61</v>
      </c>
      <c r="G1" s="17"/>
      <c r="H1" s="17"/>
      <c r="I1" s="18"/>
    </row>
    <row r="2" spans="1:13" ht="24" thickBot="1" x14ac:dyDescent="0.6">
      <c r="B2" s="1" t="s">
        <v>1</v>
      </c>
      <c r="C2" s="2"/>
      <c r="F2" s="19" t="s">
        <v>62</v>
      </c>
      <c r="G2" s="20"/>
      <c r="H2" s="20"/>
      <c r="I2" s="21"/>
    </row>
    <row r="3" spans="1:13" x14ac:dyDescent="0.35">
      <c r="B3" s="1" t="s">
        <v>56</v>
      </c>
      <c r="C3" s="2"/>
    </row>
    <row r="5" spans="1:13" x14ac:dyDescent="0.35">
      <c r="B5" s="7" t="s">
        <v>2</v>
      </c>
      <c r="F5" s="38" t="s">
        <v>71</v>
      </c>
      <c r="G5" s="38"/>
      <c r="H5" s="38"/>
      <c r="I5" s="38"/>
      <c r="J5" s="38"/>
    </row>
    <row r="6" spans="1:13" x14ac:dyDescent="0.35">
      <c r="C6" s="34" t="s">
        <v>6</v>
      </c>
      <c r="D6" s="34"/>
      <c r="E6" s="34"/>
      <c r="F6" s="35" t="s">
        <v>10</v>
      </c>
      <c r="G6" s="36"/>
      <c r="H6" s="36"/>
      <c r="I6" s="36"/>
      <c r="J6" s="37"/>
    </row>
    <row r="7" spans="1:13" x14ac:dyDescent="0.35">
      <c r="C7" s="4" t="s">
        <v>3</v>
      </c>
      <c r="D7" s="4" t="s">
        <v>4</v>
      </c>
      <c r="E7" s="4" t="s">
        <v>5</v>
      </c>
      <c r="F7" s="11" t="s">
        <v>7</v>
      </c>
      <c r="G7" s="11" t="s">
        <v>8</v>
      </c>
      <c r="H7" s="11" t="s">
        <v>9</v>
      </c>
      <c r="I7" s="11" t="s">
        <v>59</v>
      </c>
      <c r="J7" s="10" t="s">
        <v>72</v>
      </c>
      <c r="K7" s="12" t="s">
        <v>60</v>
      </c>
    </row>
    <row r="8" spans="1:13" x14ac:dyDescent="0.35">
      <c r="A8" t="s">
        <v>67</v>
      </c>
      <c r="B8" s="5" t="s">
        <v>49</v>
      </c>
      <c r="C8" s="2"/>
      <c r="D8" s="2"/>
      <c r="E8" s="2"/>
      <c r="F8" s="9"/>
      <c r="G8" s="9"/>
      <c r="H8" s="9"/>
      <c r="I8" s="2"/>
      <c r="J8" s="2"/>
      <c r="K8" s="6">
        <f>C8*2.64+D8*0+E8*0+F8/10*2.64+G8*0+H8*0+IF(J8="Mhamn",I8*0.07656,0)</f>
        <v>0</v>
      </c>
      <c r="L8" t="s">
        <v>12</v>
      </c>
      <c r="M8" s="3" t="s">
        <v>54</v>
      </c>
    </row>
    <row r="9" spans="1:13" x14ac:dyDescent="0.35">
      <c r="B9" s="5" t="s">
        <v>50</v>
      </c>
      <c r="C9" s="2"/>
      <c r="D9" s="2"/>
      <c r="E9" s="2"/>
      <c r="F9" s="2"/>
      <c r="G9" s="2"/>
      <c r="H9" s="2"/>
      <c r="I9" s="2"/>
      <c r="J9" s="2"/>
      <c r="K9" s="6">
        <f t="shared" ref="K9:K12" si="0">C9*2.64+D9*0+E9*0+F9/10*2.64+G9*0+H9*0+IF(J9="Mhamn",I9*0.07656,0)</f>
        <v>0</v>
      </c>
      <c r="L9" t="s">
        <v>12</v>
      </c>
      <c r="M9" s="3" t="s">
        <v>54</v>
      </c>
    </row>
    <row r="10" spans="1:13" x14ac:dyDescent="0.35">
      <c r="B10" s="5" t="s">
        <v>51</v>
      </c>
      <c r="C10" s="2"/>
      <c r="D10" s="2"/>
      <c r="E10" s="2"/>
      <c r="F10" s="2"/>
      <c r="G10" s="2"/>
      <c r="H10" s="2"/>
      <c r="I10" s="2"/>
      <c r="J10" s="2"/>
      <c r="K10" s="6">
        <f t="shared" si="0"/>
        <v>0</v>
      </c>
      <c r="L10" t="s">
        <v>12</v>
      </c>
      <c r="M10" s="3" t="s">
        <v>54</v>
      </c>
    </row>
    <row r="11" spans="1:13" x14ac:dyDescent="0.35">
      <c r="B11" s="5" t="s">
        <v>52</v>
      </c>
      <c r="C11" s="2"/>
      <c r="D11" s="2"/>
      <c r="E11" s="2"/>
      <c r="F11" s="2"/>
      <c r="G11" s="2"/>
      <c r="H11" s="2"/>
      <c r="I11" s="2"/>
      <c r="J11" s="2"/>
      <c r="K11" s="6">
        <f t="shared" si="0"/>
        <v>0</v>
      </c>
      <c r="L11" t="s">
        <v>12</v>
      </c>
      <c r="M11" s="3" t="s">
        <v>54</v>
      </c>
    </row>
    <row r="12" spans="1:13" x14ac:dyDescent="0.35">
      <c r="B12" s="5" t="s">
        <v>53</v>
      </c>
      <c r="C12" s="2"/>
      <c r="D12" s="2"/>
      <c r="E12" s="2"/>
      <c r="F12" s="2"/>
      <c r="G12" s="2"/>
      <c r="H12" s="2"/>
      <c r="I12" s="2"/>
      <c r="J12" s="2"/>
      <c r="K12" s="6">
        <f t="shared" si="0"/>
        <v>0</v>
      </c>
      <c r="L12" t="s">
        <v>12</v>
      </c>
      <c r="M12" s="3" t="s">
        <v>54</v>
      </c>
    </row>
    <row r="16" spans="1:13" x14ac:dyDescent="0.35">
      <c r="B16" s="3" t="s">
        <v>55</v>
      </c>
    </row>
    <row r="17" spans="1:11" x14ac:dyDescent="0.35">
      <c r="B17" t="s">
        <v>11</v>
      </c>
      <c r="C17" s="6">
        <f>SUM(C8:C16)</f>
        <v>0</v>
      </c>
      <c r="D17" s="6">
        <f t="shared" ref="D17:I17" si="1">SUM(D8:D16)</f>
        <v>0</v>
      </c>
      <c r="E17" s="6">
        <f t="shared" si="1"/>
        <v>0</v>
      </c>
      <c r="F17" s="6">
        <f t="shared" si="1"/>
        <v>0</v>
      </c>
      <c r="G17" s="6">
        <f t="shared" si="1"/>
        <v>0</v>
      </c>
      <c r="H17" s="6">
        <f t="shared" si="1"/>
        <v>0</v>
      </c>
      <c r="I17" s="6">
        <f t="shared" si="1"/>
        <v>0</v>
      </c>
      <c r="J17" s="3" t="s">
        <v>54</v>
      </c>
    </row>
    <row r="19" spans="1:11" x14ac:dyDescent="0.35">
      <c r="B19" t="s">
        <v>13</v>
      </c>
      <c r="C19" s="6">
        <f>C17*10+D17*4.8+E17*4.6+F17+G17+H17+I17</f>
        <v>0</v>
      </c>
      <c r="D19" s="3" t="s">
        <v>54</v>
      </c>
    </row>
    <row r="20" spans="1:11" x14ac:dyDescent="0.35">
      <c r="B20" t="s">
        <v>15</v>
      </c>
      <c r="C20" s="6">
        <f>SUM(K8:K16)</f>
        <v>0</v>
      </c>
      <c r="D20" s="3" t="s">
        <v>54</v>
      </c>
    </row>
    <row r="21" spans="1:11" x14ac:dyDescent="0.35">
      <c r="B21" t="s">
        <v>16</v>
      </c>
      <c r="C21" s="6" t="e">
        <f>C19/C2</f>
        <v>#DIV/0!</v>
      </c>
      <c r="D21" s="3" t="s">
        <v>54</v>
      </c>
    </row>
    <row r="22" spans="1:11" x14ac:dyDescent="0.35">
      <c r="B22" t="s">
        <v>17</v>
      </c>
      <c r="C22" s="6" t="e">
        <f>C20/C2</f>
        <v>#DIV/0!</v>
      </c>
      <c r="D22" s="3" t="s">
        <v>54</v>
      </c>
    </row>
    <row r="23" spans="1:11" x14ac:dyDescent="0.35">
      <c r="A23" t="s">
        <v>74</v>
      </c>
      <c r="B23" t="s">
        <v>27</v>
      </c>
      <c r="C23" s="2"/>
      <c r="D23" s="8" t="s">
        <v>58</v>
      </c>
    </row>
    <row r="24" spans="1:11" x14ac:dyDescent="0.35">
      <c r="B24" t="s">
        <v>29</v>
      </c>
      <c r="C24" s="6" t="e">
        <f>C23/C2</f>
        <v>#DIV/0!</v>
      </c>
      <c r="D24" s="3" t="s">
        <v>54</v>
      </c>
    </row>
    <row r="25" spans="1:11" x14ac:dyDescent="0.35">
      <c r="B25" t="s">
        <v>63</v>
      </c>
      <c r="C25" s="6">
        <f>(D17*4.8+E17*4.6+G17+H17+I17*0.78)</f>
        <v>0</v>
      </c>
      <c r="D25" s="3"/>
    </row>
    <row r="26" spans="1:11" x14ac:dyDescent="0.35">
      <c r="D26" s="3"/>
    </row>
    <row r="27" spans="1:11" x14ac:dyDescent="0.35">
      <c r="B27" s="7" t="s">
        <v>18</v>
      </c>
      <c r="D27" s="22" t="s">
        <v>78</v>
      </c>
      <c r="E27" t="s">
        <v>79</v>
      </c>
      <c r="F27" t="s">
        <v>81</v>
      </c>
    </row>
    <row r="28" spans="1:11" x14ac:dyDescent="0.35">
      <c r="C28" t="s">
        <v>19</v>
      </c>
      <c r="D28" t="s">
        <v>21</v>
      </c>
      <c r="E28" t="s">
        <v>20</v>
      </c>
      <c r="F28" t="s">
        <v>26</v>
      </c>
    </row>
    <row r="29" spans="1:11" x14ac:dyDescent="0.35">
      <c r="A29" t="s">
        <v>77</v>
      </c>
      <c r="B29" t="s">
        <v>49</v>
      </c>
      <c r="C29" s="2"/>
      <c r="D29" s="2"/>
      <c r="E29" s="2"/>
      <c r="F29" s="2"/>
      <c r="G29" s="14">
        <f>IF(D29="ÅEA",232.91*C29,0*C29)/1000000</f>
        <v>0</v>
      </c>
      <c r="H29" s="14">
        <f>IF(E29="ja",0*C29,232.91*C29)/1000000</f>
        <v>0</v>
      </c>
      <c r="I29" s="6">
        <f>IF(H29=0,H29,G29)</f>
        <v>0</v>
      </c>
      <c r="J29" t="s">
        <v>12</v>
      </c>
      <c r="K29" s="3" t="s">
        <v>54</v>
      </c>
    </row>
    <row r="30" spans="1:11" x14ac:dyDescent="0.35">
      <c r="B30" t="s">
        <v>50</v>
      </c>
      <c r="C30" s="2"/>
      <c r="D30" s="2"/>
      <c r="E30" s="2"/>
      <c r="F30" s="2"/>
      <c r="G30" s="14">
        <f t="shared" ref="G30:G33" si="2">IF(D30="ÅEA",232.91*C30,0*C30)/1000000</f>
        <v>0</v>
      </c>
      <c r="H30" s="14">
        <f t="shared" ref="H30:H33" si="3">IF(E30="ja",0*C30,232.91*C30)/1000000</f>
        <v>0</v>
      </c>
      <c r="I30" s="6">
        <f t="shared" ref="I30:I33" si="4">IF(H30=0,H30,G30)</f>
        <v>0</v>
      </c>
      <c r="J30" t="s">
        <v>12</v>
      </c>
      <c r="K30" s="3" t="s">
        <v>54</v>
      </c>
    </row>
    <row r="31" spans="1:11" x14ac:dyDescent="0.35">
      <c r="B31" t="s">
        <v>51</v>
      </c>
      <c r="C31" s="2"/>
      <c r="D31" s="2"/>
      <c r="E31" s="2"/>
      <c r="F31" s="2"/>
      <c r="G31" s="14">
        <f t="shared" si="2"/>
        <v>0</v>
      </c>
      <c r="H31" s="14">
        <f t="shared" si="3"/>
        <v>0</v>
      </c>
      <c r="I31" s="6">
        <f t="shared" si="4"/>
        <v>0</v>
      </c>
      <c r="J31" t="s">
        <v>12</v>
      </c>
      <c r="K31" s="3" t="s">
        <v>54</v>
      </c>
    </row>
    <row r="32" spans="1:11" x14ac:dyDescent="0.35">
      <c r="B32" t="s">
        <v>52</v>
      </c>
      <c r="C32" s="2"/>
      <c r="D32" s="2"/>
      <c r="E32" s="2"/>
      <c r="F32" s="2"/>
      <c r="G32" s="14">
        <f t="shared" si="2"/>
        <v>0</v>
      </c>
      <c r="H32" s="14">
        <f t="shared" si="3"/>
        <v>0</v>
      </c>
      <c r="I32" s="6">
        <f t="shared" si="4"/>
        <v>0</v>
      </c>
      <c r="J32" t="s">
        <v>12</v>
      </c>
      <c r="K32" s="3" t="s">
        <v>54</v>
      </c>
    </row>
    <row r="33" spans="1:11" x14ac:dyDescent="0.35">
      <c r="B33" t="s">
        <v>53</v>
      </c>
      <c r="C33" s="2"/>
      <c r="D33" s="2"/>
      <c r="E33" s="2"/>
      <c r="F33" s="2"/>
      <c r="G33" s="14">
        <f t="shared" si="2"/>
        <v>0</v>
      </c>
      <c r="H33" s="14">
        <f t="shared" si="3"/>
        <v>0</v>
      </c>
      <c r="I33" s="6">
        <f t="shared" si="4"/>
        <v>0</v>
      </c>
      <c r="J33" t="s">
        <v>12</v>
      </c>
      <c r="K33" s="3" t="s">
        <v>54</v>
      </c>
    </row>
    <row r="37" spans="1:11" x14ac:dyDescent="0.35">
      <c r="B37" s="3" t="s">
        <v>55</v>
      </c>
    </row>
    <row r="38" spans="1:11" x14ac:dyDescent="0.35">
      <c r="B38" t="s">
        <v>11</v>
      </c>
      <c r="C38" s="6">
        <f>SUM(C29:C33)</f>
        <v>0</v>
      </c>
      <c r="D38" s="13"/>
      <c r="E38" s="13"/>
      <c r="F38" s="6">
        <f>SUM(F29:F33)</f>
        <v>0</v>
      </c>
      <c r="G38" s="3" t="s">
        <v>54</v>
      </c>
    </row>
    <row r="40" spans="1:11" x14ac:dyDescent="0.35">
      <c r="B40" t="s">
        <v>22</v>
      </c>
      <c r="C40" s="6">
        <f>C38+F38</f>
        <v>0</v>
      </c>
      <c r="D40" s="3" t="s">
        <v>54</v>
      </c>
    </row>
    <row r="41" spans="1:11" x14ac:dyDescent="0.35">
      <c r="B41" t="s">
        <v>23</v>
      </c>
      <c r="C41" s="6">
        <f>SUM(I29:I33)</f>
        <v>0</v>
      </c>
      <c r="D41" s="3" t="s">
        <v>54</v>
      </c>
    </row>
    <row r="42" spans="1:11" x14ac:dyDescent="0.35">
      <c r="B42" t="s">
        <v>24</v>
      </c>
      <c r="C42" s="6" t="e">
        <f>C40/C2</f>
        <v>#DIV/0!</v>
      </c>
      <c r="D42" s="3" t="s">
        <v>54</v>
      </c>
    </row>
    <row r="43" spans="1:11" x14ac:dyDescent="0.35">
      <c r="B43" t="s">
        <v>25</v>
      </c>
      <c r="C43" s="6" t="e">
        <f>C41/C2</f>
        <v>#DIV/0!</v>
      </c>
      <c r="D43" s="3" t="s">
        <v>54</v>
      </c>
    </row>
    <row r="44" spans="1:11" x14ac:dyDescent="0.35">
      <c r="A44" t="s">
        <v>84</v>
      </c>
      <c r="B44" t="s">
        <v>28</v>
      </c>
      <c r="C44" s="2"/>
      <c r="D44" s="3" t="s">
        <v>57</v>
      </c>
    </row>
    <row r="45" spans="1:11" x14ac:dyDescent="0.35">
      <c r="B45" t="s">
        <v>30</v>
      </c>
      <c r="C45" s="6" t="e">
        <f>C44/C2</f>
        <v>#DIV/0!</v>
      </c>
      <c r="D45" s="3" t="s">
        <v>54</v>
      </c>
    </row>
    <row r="47" spans="1:11" x14ac:dyDescent="0.35">
      <c r="B47" s="7" t="s">
        <v>31</v>
      </c>
    </row>
    <row r="48" spans="1:11" x14ac:dyDescent="0.35">
      <c r="C48" t="s">
        <v>33</v>
      </c>
      <c r="D48" t="s">
        <v>34</v>
      </c>
      <c r="E48" t="s">
        <v>35</v>
      </c>
      <c r="F48" t="s">
        <v>36</v>
      </c>
      <c r="G48" t="s">
        <v>18</v>
      </c>
      <c r="H48" t="s">
        <v>37</v>
      </c>
      <c r="I48" t="s">
        <v>38</v>
      </c>
    </row>
    <row r="49" spans="1:9" x14ac:dyDescent="0.35">
      <c r="A49" t="s">
        <v>86</v>
      </c>
      <c r="B49" t="s">
        <v>32</v>
      </c>
      <c r="C49" s="15"/>
      <c r="D49" s="15"/>
      <c r="E49" s="15"/>
      <c r="F49" s="15"/>
      <c r="G49" s="15"/>
      <c r="H49" s="15"/>
      <c r="I49" s="15"/>
    </row>
    <row r="51" spans="1:9" x14ac:dyDescent="0.35">
      <c r="B51" t="s">
        <v>39</v>
      </c>
    </row>
    <row r="52" spans="1:9" x14ac:dyDescent="0.35">
      <c r="B52" t="s">
        <v>40</v>
      </c>
      <c r="C52" s="2"/>
    </row>
    <row r="53" spans="1:9" x14ac:dyDescent="0.35">
      <c r="B53" t="s">
        <v>41</v>
      </c>
      <c r="C53" s="2"/>
    </row>
    <row r="54" spans="1:9" x14ac:dyDescent="0.35">
      <c r="A54" t="s">
        <v>89</v>
      </c>
      <c r="B54" t="s">
        <v>42</v>
      </c>
      <c r="C54" s="2"/>
    </row>
    <row r="55" spans="1:9" x14ac:dyDescent="0.35">
      <c r="A55" t="s">
        <v>90</v>
      </c>
      <c r="B55" t="s">
        <v>43</v>
      </c>
      <c r="C55" s="2"/>
    </row>
    <row r="57" spans="1:9" x14ac:dyDescent="0.35">
      <c r="B57" t="s">
        <v>14</v>
      </c>
      <c r="C57" s="6">
        <f>C52/1000*2.38+C53/1000*2.38+C54/1000*2.64</f>
        <v>0</v>
      </c>
    </row>
    <row r="58" spans="1:9" x14ac:dyDescent="0.35">
      <c r="B58" t="s">
        <v>44</v>
      </c>
      <c r="C58" s="6" t="e">
        <f>C57/C2</f>
        <v>#DIV/0!</v>
      </c>
    </row>
    <row r="59" spans="1:9" x14ac:dyDescent="0.35">
      <c r="A59" t="s">
        <v>91</v>
      </c>
      <c r="B59" t="s">
        <v>45</v>
      </c>
      <c r="C59" s="2"/>
    </row>
    <row r="60" spans="1:9" x14ac:dyDescent="0.35">
      <c r="B60" t="s">
        <v>46</v>
      </c>
      <c r="C60" s="6" t="e">
        <f>C59/C2</f>
        <v>#DIV/0!</v>
      </c>
    </row>
    <row r="63" spans="1:9" x14ac:dyDescent="0.35">
      <c r="A63" t="s">
        <v>92</v>
      </c>
      <c r="B63" t="s">
        <v>11</v>
      </c>
    </row>
    <row r="64" spans="1:9" x14ac:dyDescent="0.35">
      <c r="B64" t="s">
        <v>12</v>
      </c>
      <c r="C64">
        <f>C20+C41+C57</f>
        <v>0</v>
      </c>
    </row>
    <row r="65" spans="2:3" x14ac:dyDescent="0.35">
      <c r="B65" t="s">
        <v>44</v>
      </c>
      <c r="C65" t="e">
        <f>C64/C2</f>
        <v>#DIV/0!</v>
      </c>
    </row>
    <row r="66" spans="2:3" x14ac:dyDescent="0.35">
      <c r="B66" t="s">
        <v>47</v>
      </c>
      <c r="C66">
        <f>C23+C44+C59</f>
        <v>0</v>
      </c>
    </row>
    <row r="67" spans="2:3" x14ac:dyDescent="0.35">
      <c r="B67" t="s">
        <v>48</v>
      </c>
      <c r="C67" t="e">
        <f>C66/C2</f>
        <v>#DIV/0!</v>
      </c>
    </row>
  </sheetData>
  <mergeCells count="3">
    <mergeCell ref="C6:E6"/>
    <mergeCell ref="F6:J6"/>
    <mergeCell ref="F5:J5"/>
  </mergeCells>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4F19F-DCE1-4914-B749-E7635F4863C0}">
  <dimension ref="A1:M70"/>
  <sheetViews>
    <sheetView topLeftCell="A40" workbookViewId="0">
      <selection activeCell="D74" sqref="D74"/>
    </sheetView>
  </sheetViews>
  <sheetFormatPr defaultRowHeight="14.5" x14ac:dyDescent="0.35"/>
  <cols>
    <col min="1" max="1" width="3.7265625" bestFit="1" customWidth="1"/>
    <col min="2" max="2" width="35.26953125" customWidth="1"/>
    <col min="3" max="3" width="17.81640625" bestFit="1" customWidth="1"/>
    <col min="4" max="4" width="16.26953125" customWidth="1"/>
    <col min="5" max="5" width="14.7265625" bestFit="1" customWidth="1"/>
    <col min="6" max="6" width="16" bestFit="1" customWidth="1"/>
    <col min="7" max="8" width="13.81640625" bestFit="1" customWidth="1"/>
    <col min="9" max="9" width="17.81640625" customWidth="1"/>
    <col min="10" max="10" width="19.54296875" customWidth="1"/>
    <col min="11" max="11" width="10.81640625" customWidth="1"/>
  </cols>
  <sheetData>
    <row r="1" spans="1:13" ht="23.5" x14ac:dyDescent="0.55000000000000004">
      <c r="A1" t="s">
        <v>64</v>
      </c>
      <c r="B1" s="1" t="s">
        <v>0</v>
      </c>
      <c r="C1" s="28"/>
      <c r="D1" s="3"/>
      <c r="F1" s="16" t="s">
        <v>61</v>
      </c>
      <c r="G1" s="17"/>
      <c r="H1" s="17"/>
      <c r="I1" s="18"/>
    </row>
    <row r="2" spans="1:13" ht="24" thickBot="1" x14ac:dyDescent="0.6">
      <c r="B2" s="1" t="s">
        <v>1</v>
      </c>
      <c r="C2" s="28"/>
      <c r="F2" s="19" t="s">
        <v>62</v>
      </c>
      <c r="G2" s="20"/>
      <c r="H2" s="20"/>
      <c r="I2" s="21"/>
    </row>
    <row r="3" spans="1:13" x14ac:dyDescent="0.35">
      <c r="B3" s="1" t="s">
        <v>94</v>
      </c>
      <c r="C3" s="28"/>
    </row>
    <row r="4" spans="1:13" x14ac:dyDescent="0.35">
      <c r="F4" s="23"/>
      <c r="G4" s="23"/>
      <c r="H4" s="23"/>
      <c r="I4" s="23"/>
      <c r="J4" s="23"/>
    </row>
    <row r="5" spans="1:13" x14ac:dyDescent="0.35">
      <c r="B5" s="7" t="s">
        <v>2</v>
      </c>
      <c r="C5" t="s">
        <v>98</v>
      </c>
      <c r="F5" s="25"/>
      <c r="G5" s="25"/>
      <c r="H5" s="25"/>
      <c r="I5" s="32" t="s">
        <v>99</v>
      </c>
      <c r="J5" s="24"/>
    </row>
    <row r="6" spans="1:13" x14ac:dyDescent="0.35">
      <c r="C6" s="39" t="s">
        <v>95</v>
      </c>
      <c r="D6" s="40"/>
      <c r="E6" s="41" t="s">
        <v>96</v>
      </c>
      <c r="F6" s="41"/>
      <c r="G6" s="34" t="s">
        <v>97</v>
      </c>
      <c r="H6" s="34"/>
      <c r="I6" s="41" t="s">
        <v>125</v>
      </c>
      <c r="J6" s="41"/>
    </row>
    <row r="7" spans="1:13" x14ac:dyDescent="0.35">
      <c r="C7" s="4" t="s">
        <v>3</v>
      </c>
      <c r="D7" s="4" t="s">
        <v>7</v>
      </c>
      <c r="E7" s="26" t="s">
        <v>5</v>
      </c>
      <c r="F7" s="11" t="s">
        <v>9</v>
      </c>
      <c r="G7" s="27" t="s">
        <v>4</v>
      </c>
      <c r="H7" s="27" t="s">
        <v>8</v>
      </c>
      <c r="I7" s="10" t="s">
        <v>59</v>
      </c>
      <c r="J7" s="10" t="s">
        <v>126</v>
      </c>
      <c r="K7" s="13"/>
      <c r="L7" s="8"/>
    </row>
    <row r="8" spans="1:13" x14ac:dyDescent="0.35">
      <c r="A8" t="s">
        <v>67</v>
      </c>
      <c r="B8" s="5" t="s">
        <v>49</v>
      </c>
      <c r="C8" s="28"/>
      <c r="D8" s="28"/>
      <c r="E8" s="28"/>
      <c r="F8" s="29"/>
      <c r="G8" s="29"/>
      <c r="H8" s="29"/>
      <c r="I8" s="28"/>
      <c r="J8" s="28"/>
      <c r="K8" s="33">
        <f>IF(J8="Jomala",C8*2.64+D8/10*2.64+E8*0+F8*0+G8*0+H8*0,C8*2.64+D8/10*2.64+E8*0+F8*0+G8*0+H8*0+0.1/10*2.64*I8)</f>
        <v>0</v>
      </c>
      <c r="L8" t="s">
        <v>12</v>
      </c>
      <c r="M8" s="3" t="s">
        <v>54</v>
      </c>
    </row>
    <row r="9" spans="1:13" x14ac:dyDescent="0.35">
      <c r="B9" s="5" t="s">
        <v>50</v>
      </c>
      <c r="C9" s="28"/>
      <c r="D9" s="28"/>
      <c r="E9" s="28"/>
      <c r="F9" s="28"/>
      <c r="G9" s="28"/>
      <c r="H9" s="28"/>
      <c r="I9" s="28"/>
      <c r="J9" s="28"/>
      <c r="K9" s="33">
        <f t="shared" ref="K9:K12" si="0">IF(J9="Jomala",C9*2.64+D9/10*2.64+E9*0+F9*0+G9*0+H9*0,C9*2.64+D9/10*2.64+E9*0+F9*0+G9*0+H9*0+0.1/10*2.64*I9)</f>
        <v>0</v>
      </c>
      <c r="L9" t="s">
        <v>12</v>
      </c>
      <c r="M9" s="3" t="s">
        <v>54</v>
      </c>
    </row>
    <row r="10" spans="1:13" x14ac:dyDescent="0.35">
      <c r="B10" s="5" t="s">
        <v>51</v>
      </c>
      <c r="C10" s="28"/>
      <c r="D10" s="28"/>
      <c r="E10" s="28"/>
      <c r="F10" s="28"/>
      <c r="G10" s="28"/>
      <c r="H10" s="28"/>
      <c r="I10" s="28"/>
      <c r="J10" s="28"/>
      <c r="K10" s="33">
        <f t="shared" si="0"/>
        <v>0</v>
      </c>
      <c r="L10" t="s">
        <v>12</v>
      </c>
      <c r="M10" s="3" t="s">
        <v>54</v>
      </c>
    </row>
    <row r="11" spans="1:13" x14ac:dyDescent="0.35">
      <c r="B11" s="5" t="s">
        <v>52</v>
      </c>
      <c r="C11" s="28"/>
      <c r="D11" s="28"/>
      <c r="E11" s="28"/>
      <c r="F11" s="28"/>
      <c r="G11" s="28"/>
      <c r="H11" s="28"/>
      <c r="I11" s="28"/>
      <c r="J11" s="28"/>
      <c r="K11" s="33">
        <f t="shared" si="0"/>
        <v>0</v>
      </c>
      <c r="L11" t="s">
        <v>12</v>
      </c>
      <c r="M11" s="3" t="s">
        <v>54</v>
      </c>
    </row>
    <row r="12" spans="1:13" x14ac:dyDescent="0.35">
      <c r="B12" s="5" t="s">
        <v>53</v>
      </c>
      <c r="C12" s="28"/>
      <c r="D12" s="28"/>
      <c r="E12" s="28"/>
      <c r="F12" s="28"/>
      <c r="G12" s="28"/>
      <c r="H12" s="28"/>
      <c r="I12" s="28"/>
      <c r="J12" s="28"/>
      <c r="K12" s="33">
        <f t="shared" si="0"/>
        <v>0</v>
      </c>
      <c r="L12" t="s">
        <v>12</v>
      </c>
      <c r="M12" s="3" t="s">
        <v>54</v>
      </c>
    </row>
    <row r="13" spans="1:13" x14ac:dyDescent="0.35">
      <c r="C13" s="30"/>
      <c r="D13" s="30"/>
      <c r="E13" s="30"/>
      <c r="F13" s="30"/>
      <c r="G13" s="30"/>
      <c r="H13" s="30"/>
      <c r="I13" s="30"/>
      <c r="J13" s="30"/>
      <c r="K13" s="23"/>
    </row>
    <row r="14" spans="1:13" x14ac:dyDescent="0.35">
      <c r="C14" s="30"/>
      <c r="D14" s="30"/>
      <c r="E14" s="30"/>
      <c r="F14" s="30"/>
      <c r="G14" s="30"/>
      <c r="H14" s="30"/>
      <c r="I14" s="30"/>
      <c r="J14" s="30"/>
    </row>
    <row r="15" spans="1:13" x14ac:dyDescent="0.35">
      <c r="C15" s="30"/>
      <c r="D15" s="30"/>
      <c r="E15" s="30"/>
      <c r="F15" s="30"/>
      <c r="G15" s="30"/>
      <c r="H15" s="30"/>
      <c r="I15" s="30"/>
      <c r="J15" s="30"/>
      <c r="M15" s="23"/>
    </row>
    <row r="16" spans="1:13" x14ac:dyDescent="0.35">
      <c r="B16" s="3" t="s">
        <v>55</v>
      </c>
      <c r="C16" s="30"/>
      <c r="D16" s="30"/>
      <c r="E16" s="30"/>
      <c r="F16" s="30"/>
      <c r="G16" s="30"/>
      <c r="H16" s="30"/>
      <c r="I16" s="30"/>
      <c r="J16" s="30"/>
    </row>
    <row r="17" spans="1:11" x14ac:dyDescent="0.35">
      <c r="B17" t="s">
        <v>11</v>
      </c>
      <c r="C17" s="6">
        <f>SUM(C8:C16)</f>
        <v>0</v>
      </c>
      <c r="D17" s="6">
        <f t="shared" ref="D17:I17" si="1">SUM(D8:D16)</f>
        <v>0</v>
      </c>
      <c r="E17" s="6">
        <f t="shared" si="1"/>
        <v>0</v>
      </c>
      <c r="F17" s="6">
        <f t="shared" si="1"/>
        <v>0</v>
      </c>
      <c r="G17" s="6">
        <f t="shared" si="1"/>
        <v>0</v>
      </c>
      <c r="H17" s="6">
        <f t="shared" si="1"/>
        <v>0</v>
      </c>
      <c r="I17" s="6">
        <f t="shared" si="1"/>
        <v>0</v>
      </c>
      <c r="J17" s="3" t="s">
        <v>54</v>
      </c>
    </row>
    <row r="19" spans="1:11" x14ac:dyDescent="0.35">
      <c r="B19" t="s">
        <v>13</v>
      </c>
      <c r="C19" s="6">
        <f>C17*10+D17*4.8+E17*4.6+F17+G17+H17+I17</f>
        <v>0</v>
      </c>
      <c r="D19" s="3" t="s">
        <v>54</v>
      </c>
    </row>
    <row r="20" spans="1:11" x14ac:dyDescent="0.35">
      <c r="B20" t="s">
        <v>15</v>
      </c>
      <c r="C20" s="33">
        <f>SUM(K8:K16)</f>
        <v>0</v>
      </c>
      <c r="D20" s="3" t="s">
        <v>54</v>
      </c>
    </row>
    <row r="21" spans="1:11" x14ac:dyDescent="0.35">
      <c r="B21" t="s">
        <v>16</v>
      </c>
      <c r="C21" s="6" t="e">
        <f>C19/C2</f>
        <v>#DIV/0!</v>
      </c>
      <c r="D21" s="3" t="s">
        <v>54</v>
      </c>
    </row>
    <row r="22" spans="1:11" x14ac:dyDescent="0.35">
      <c r="B22" t="s">
        <v>17</v>
      </c>
      <c r="C22" s="6" t="e">
        <f>C20/C2</f>
        <v>#DIV/0!</v>
      </c>
      <c r="D22" s="3" t="s">
        <v>54</v>
      </c>
    </row>
    <row r="23" spans="1:11" x14ac:dyDescent="0.35">
      <c r="A23" t="s">
        <v>74</v>
      </c>
      <c r="B23" t="s">
        <v>27</v>
      </c>
      <c r="C23" s="28"/>
      <c r="D23" s="8" t="s">
        <v>58</v>
      </c>
    </row>
    <row r="24" spans="1:11" x14ac:dyDescent="0.35">
      <c r="B24" t="s">
        <v>29</v>
      </c>
      <c r="C24" s="6" t="e">
        <f>C23/C2</f>
        <v>#DIV/0!</v>
      </c>
      <c r="D24" s="3" t="s">
        <v>54</v>
      </c>
    </row>
    <row r="25" spans="1:11" x14ac:dyDescent="0.35">
      <c r="B25" t="s">
        <v>63</v>
      </c>
      <c r="C25" s="6">
        <f>E17*4.6+F17+G17*4.8+H17+I17*0.85</f>
        <v>0</v>
      </c>
      <c r="D25" s="3" t="s">
        <v>54</v>
      </c>
    </row>
    <row r="26" spans="1:11" x14ac:dyDescent="0.35">
      <c r="D26" s="3"/>
    </row>
    <row r="27" spans="1:11" x14ac:dyDescent="0.35">
      <c r="B27" s="7" t="s">
        <v>18</v>
      </c>
      <c r="D27" s="22" t="s">
        <v>78</v>
      </c>
      <c r="E27" t="s">
        <v>79</v>
      </c>
      <c r="F27" t="s">
        <v>81</v>
      </c>
    </row>
    <row r="28" spans="1:11" x14ac:dyDescent="0.35">
      <c r="C28" t="s">
        <v>19</v>
      </c>
      <c r="D28" t="s">
        <v>107</v>
      </c>
      <c r="E28" t="s">
        <v>108</v>
      </c>
      <c r="F28" t="s">
        <v>26</v>
      </c>
    </row>
    <row r="29" spans="1:11" x14ac:dyDescent="0.35">
      <c r="A29" t="s">
        <v>77</v>
      </c>
      <c r="B29" t="s">
        <v>49</v>
      </c>
      <c r="C29" s="28"/>
      <c r="D29" s="28"/>
      <c r="E29" s="28"/>
      <c r="F29" s="28"/>
      <c r="G29" s="14">
        <f>IF(D29="Allwinds",0*C29,329.19*C29)/1000000</f>
        <v>0</v>
      </c>
      <c r="H29" s="14">
        <f>IF(E29="Ja",0*G29,G29)</f>
        <v>0</v>
      </c>
      <c r="I29" s="6">
        <f>H29</f>
        <v>0</v>
      </c>
      <c r="J29" t="s">
        <v>12</v>
      </c>
      <c r="K29" s="3" t="s">
        <v>54</v>
      </c>
    </row>
    <row r="30" spans="1:11" x14ac:dyDescent="0.35">
      <c r="B30" t="s">
        <v>50</v>
      </c>
      <c r="C30" s="28"/>
      <c r="D30" s="28"/>
      <c r="E30" s="28"/>
      <c r="F30" s="28"/>
      <c r="G30" s="14">
        <f t="shared" ref="G30:G33" si="2">IF(D30="Allwinds",0*C30,329.19*C30)/1000000</f>
        <v>0</v>
      </c>
      <c r="H30" s="14">
        <f t="shared" ref="H30:H33" si="3">IF(E30="Ja",0*G30,G30)</f>
        <v>0</v>
      </c>
      <c r="I30" s="6">
        <f t="shared" ref="I30:I33" si="4">H30</f>
        <v>0</v>
      </c>
      <c r="J30" t="s">
        <v>12</v>
      </c>
      <c r="K30" s="3" t="s">
        <v>54</v>
      </c>
    </row>
    <row r="31" spans="1:11" x14ac:dyDescent="0.35">
      <c r="B31" t="s">
        <v>51</v>
      </c>
      <c r="C31" s="28"/>
      <c r="D31" s="28"/>
      <c r="E31" s="28"/>
      <c r="F31" s="28"/>
      <c r="G31" s="14">
        <f t="shared" si="2"/>
        <v>0</v>
      </c>
      <c r="H31" s="14">
        <f t="shared" si="3"/>
        <v>0</v>
      </c>
      <c r="I31" s="6">
        <f t="shared" si="4"/>
        <v>0</v>
      </c>
      <c r="J31" t="s">
        <v>12</v>
      </c>
      <c r="K31" s="3" t="s">
        <v>54</v>
      </c>
    </row>
    <row r="32" spans="1:11" x14ac:dyDescent="0.35">
      <c r="B32" t="s">
        <v>52</v>
      </c>
      <c r="C32" s="28"/>
      <c r="D32" s="28"/>
      <c r="E32" s="28"/>
      <c r="F32" s="28"/>
      <c r="G32" s="14">
        <f t="shared" si="2"/>
        <v>0</v>
      </c>
      <c r="H32" s="14">
        <f t="shared" si="3"/>
        <v>0</v>
      </c>
      <c r="I32" s="6">
        <f t="shared" si="4"/>
        <v>0</v>
      </c>
      <c r="J32" t="s">
        <v>12</v>
      </c>
      <c r="K32" s="3" t="s">
        <v>54</v>
      </c>
    </row>
    <row r="33" spans="1:11" x14ac:dyDescent="0.35">
      <c r="B33" t="s">
        <v>53</v>
      </c>
      <c r="C33" s="28"/>
      <c r="D33" s="28"/>
      <c r="E33" s="28"/>
      <c r="F33" s="28"/>
      <c r="G33" s="14">
        <f t="shared" si="2"/>
        <v>0</v>
      </c>
      <c r="H33" s="14">
        <f t="shared" si="3"/>
        <v>0</v>
      </c>
      <c r="I33" s="6">
        <f t="shared" si="4"/>
        <v>0</v>
      </c>
      <c r="J33" t="s">
        <v>12</v>
      </c>
      <c r="K33" s="3" t="s">
        <v>54</v>
      </c>
    </row>
    <row r="34" spans="1:11" x14ac:dyDescent="0.35">
      <c r="C34" s="30"/>
      <c r="D34" s="30"/>
      <c r="E34" s="30"/>
      <c r="F34" s="30"/>
    </row>
    <row r="35" spans="1:11" x14ac:dyDescent="0.35">
      <c r="C35" s="30"/>
      <c r="D35" s="30"/>
      <c r="E35" s="30"/>
      <c r="F35" s="30"/>
    </row>
    <row r="36" spans="1:11" x14ac:dyDescent="0.35">
      <c r="C36" s="30"/>
      <c r="D36" s="30"/>
      <c r="E36" s="30"/>
      <c r="F36" s="30"/>
    </row>
    <row r="37" spans="1:11" x14ac:dyDescent="0.35">
      <c r="B37" s="3" t="s">
        <v>55</v>
      </c>
      <c r="C37" s="30"/>
      <c r="D37" s="30"/>
      <c r="E37" s="30"/>
      <c r="F37" s="30"/>
    </row>
    <row r="38" spans="1:11" x14ac:dyDescent="0.35">
      <c r="B38" t="s">
        <v>11</v>
      </c>
      <c r="C38" s="6">
        <f>SUM(C29:C33)</f>
        <v>0</v>
      </c>
      <c r="D38" s="13"/>
      <c r="E38" s="13"/>
      <c r="F38" s="6">
        <f>SUM(F29:F33)</f>
        <v>0</v>
      </c>
      <c r="G38" s="3" t="s">
        <v>54</v>
      </c>
    </row>
    <row r="40" spans="1:11" x14ac:dyDescent="0.35">
      <c r="B40" t="s">
        <v>22</v>
      </c>
      <c r="C40" s="6">
        <f>C38+F38</f>
        <v>0</v>
      </c>
      <c r="D40" s="3" t="s">
        <v>54</v>
      </c>
    </row>
    <row r="41" spans="1:11" x14ac:dyDescent="0.35">
      <c r="B41" t="s">
        <v>23</v>
      </c>
      <c r="C41" s="6">
        <f>SUM(I29:I33)</f>
        <v>0</v>
      </c>
      <c r="D41" s="3" t="s">
        <v>54</v>
      </c>
    </row>
    <row r="42" spans="1:11" x14ac:dyDescent="0.35">
      <c r="B42" t="s">
        <v>24</v>
      </c>
      <c r="C42" s="6" t="e">
        <f>C40/C2</f>
        <v>#DIV/0!</v>
      </c>
      <c r="D42" s="3" t="s">
        <v>54</v>
      </c>
    </row>
    <row r="43" spans="1:11" x14ac:dyDescent="0.35">
      <c r="B43" t="s">
        <v>25</v>
      </c>
      <c r="C43" s="6" t="e">
        <f>C41/C2</f>
        <v>#DIV/0!</v>
      </c>
      <c r="D43" s="3" t="s">
        <v>54</v>
      </c>
    </row>
    <row r="44" spans="1:11" x14ac:dyDescent="0.35">
      <c r="A44" t="s">
        <v>84</v>
      </c>
      <c r="B44" t="s">
        <v>28</v>
      </c>
      <c r="C44" s="28"/>
      <c r="D44" s="3" t="s">
        <v>57</v>
      </c>
    </row>
    <row r="45" spans="1:11" x14ac:dyDescent="0.35">
      <c r="B45" t="s">
        <v>30</v>
      </c>
      <c r="C45" s="6" t="e">
        <f>C44/C2</f>
        <v>#DIV/0!</v>
      </c>
      <c r="D45" s="3" t="s">
        <v>54</v>
      </c>
    </row>
    <row r="47" spans="1:11" x14ac:dyDescent="0.35">
      <c r="B47" s="7" t="s">
        <v>31</v>
      </c>
      <c r="E47" t="s">
        <v>89</v>
      </c>
    </row>
    <row r="48" spans="1:11" x14ac:dyDescent="0.35">
      <c r="C48" t="s">
        <v>33</v>
      </c>
      <c r="D48" t="s">
        <v>34</v>
      </c>
      <c r="E48" t="s">
        <v>115</v>
      </c>
      <c r="F48" t="s">
        <v>118</v>
      </c>
      <c r="G48" t="s">
        <v>35</v>
      </c>
      <c r="H48" t="s">
        <v>36</v>
      </c>
      <c r="I48" t="s">
        <v>18</v>
      </c>
      <c r="J48" t="s">
        <v>37</v>
      </c>
      <c r="K48" t="s">
        <v>38</v>
      </c>
    </row>
    <row r="49" spans="1:11" x14ac:dyDescent="0.35">
      <c r="A49" t="s">
        <v>86</v>
      </c>
      <c r="B49" t="s">
        <v>32</v>
      </c>
      <c r="C49" s="31"/>
      <c r="D49" s="31"/>
      <c r="E49" s="28"/>
      <c r="F49" s="28"/>
      <c r="G49" s="31"/>
      <c r="H49" s="31"/>
      <c r="I49" s="31"/>
      <c r="J49" s="31"/>
      <c r="K49" s="31"/>
    </row>
    <row r="50" spans="1:11" x14ac:dyDescent="0.35">
      <c r="B50" t="s">
        <v>110</v>
      </c>
      <c r="C50" s="31"/>
      <c r="D50" s="31"/>
      <c r="E50" s="28"/>
      <c r="F50" s="28"/>
      <c r="G50" s="31"/>
      <c r="H50" s="31"/>
      <c r="I50" s="31"/>
      <c r="J50" s="31"/>
      <c r="K50" s="31"/>
    </row>
    <row r="52" spans="1:11" x14ac:dyDescent="0.35">
      <c r="C52" t="s">
        <v>39</v>
      </c>
      <c r="D52" t="s">
        <v>111</v>
      </c>
    </row>
    <row r="53" spans="1:11" x14ac:dyDescent="0.35">
      <c r="B53" t="s">
        <v>40</v>
      </c>
      <c r="C53" s="28"/>
      <c r="D53" s="6">
        <f>C50*0.075+G50*0.045+H50*0.03</f>
        <v>0</v>
      </c>
    </row>
    <row r="54" spans="1:11" x14ac:dyDescent="0.35">
      <c r="B54" t="s">
        <v>41</v>
      </c>
      <c r="C54" s="28"/>
      <c r="D54" s="6">
        <f>D50*0.07</f>
        <v>0</v>
      </c>
    </row>
    <row r="55" spans="1:11" x14ac:dyDescent="0.35">
      <c r="B55" t="s">
        <v>116</v>
      </c>
      <c r="C55" s="28"/>
      <c r="D55" s="6">
        <f>E50*0.07</f>
        <v>0</v>
      </c>
    </row>
    <row r="56" spans="1:11" x14ac:dyDescent="0.35">
      <c r="B56" t="s">
        <v>117</v>
      </c>
      <c r="C56" s="28"/>
      <c r="D56" s="6">
        <f>F50*0.04</f>
        <v>0</v>
      </c>
    </row>
    <row r="57" spans="1:11" x14ac:dyDescent="0.35">
      <c r="A57" t="s">
        <v>90</v>
      </c>
      <c r="B57" t="s">
        <v>42</v>
      </c>
      <c r="C57" s="28"/>
      <c r="D57" s="6"/>
    </row>
    <row r="58" spans="1:11" x14ac:dyDescent="0.35">
      <c r="A58" t="s">
        <v>91</v>
      </c>
      <c r="B58" t="s">
        <v>43</v>
      </c>
      <c r="C58" s="28"/>
      <c r="D58" s="6">
        <f>I50*0.2+0.6*H50*0.2</f>
        <v>0</v>
      </c>
    </row>
    <row r="60" spans="1:11" x14ac:dyDescent="0.35">
      <c r="B60" t="s">
        <v>14</v>
      </c>
      <c r="C60" s="6">
        <f>(C53+D53)/1000*2.38+(C54+D54)/1000*2.38+(C55+D55)*0+(C56+D56)*0+(C57+D57)/1000*2.64</f>
        <v>0</v>
      </c>
    </row>
    <row r="61" spans="1:11" x14ac:dyDescent="0.35">
      <c r="B61" t="s">
        <v>44</v>
      </c>
      <c r="C61" s="6" t="e">
        <f>C60/C2</f>
        <v>#DIV/0!</v>
      </c>
    </row>
    <row r="62" spans="1:11" x14ac:dyDescent="0.35">
      <c r="A62" t="s">
        <v>92</v>
      </c>
      <c r="B62" t="s">
        <v>45</v>
      </c>
      <c r="C62" s="28"/>
    </row>
    <row r="63" spans="1:11" x14ac:dyDescent="0.35">
      <c r="B63" t="s">
        <v>46</v>
      </c>
      <c r="C63" s="6" t="e">
        <f>C62/C2</f>
        <v>#DIV/0!</v>
      </c>
    </row>
    <row r="66" spans="1:3" x14ac:dyDescent="0.35">
      <c r="A66" t="s">
        <v>120</v>
      </c>
      <c r="B66" t="s">
        <v>11</v>
      </c>
    </row>
    <row r="67" spans="1:3" x14ac:dyDescent="0.35">
      <c r="B67" t="s">
        <v>12</v>
      </c>
      <c r="C67" s="6">
        <f>C20+C41+C60</f>
        <v>0</v>
      </c>
    </row>
    <row r="68" spans="1:3" x14ac:dyDescent="0.35">
      <c r="B68" t="s">
        <v>44</v>
      </c>
      <c r="C68" s="6" t="e">
        <f>C67/C2</f>
        <v>#DIV/0!</v>
      </c>
    </row>
    <row r="69" spans="1:3" x14ac:dyDescent="0.35">
      <c r="B69" t="s">
        <v>47</v>
      </c>
      <c r="C69" s="6">
        <f>C23+C44+C62</f>
        <v>0</v>
      </c>
    </row>
    <row r="70" spans="1:3" x14ac:dyDescent="0.35">
      <c r="B70" t="s">
        <v>48</v>
      </c>
      <c r="C70" s="6" t="e">
        <f>C69/C2</f>
        <v>#DIV/0!</v>
      </c>
    </row>
  </sheetData>
  <sheetProtection sheet="1" objects="1" scenarios="1"/>
  <mergeCells count="4">
    <mergeCell ref="C6:D6"/>
    <mergeCell ref="E6:F6"/>
    <mergeCell ref="G6:H6"/>
    <mergeCell ref="I6:J6"/>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1973346-6617-43B0-8BC8-5F0056FD4C98}">
          <x14:formula1>
            <xm:f>Handbok!$C$45:$C$47</xm:f>
          </x14:formula1>
          <xm:sqref>J8:J12</xm:sqref>
        </x14:dataValidation>
        <x14:dataValidation type="list" allowBlank="1" showInputMessage="1" showErrorMessage="1" xr:uid="{1A4DDACE-1F6A-48DB-8658-ABC5C9264942}">
          <x14:formula1>
            <xm:f>Handbok!$B$45:$B$46</xm:f>
          </x14:formula1>
          <xm:sqref>E29:E33</xm:sqref>
        </x14:dataValidation>
        <x14:dataValidation type="list" allowBlank="1" showInputMessage="1" showErrorMessage="1" xr:uid="{4C3E7326-61AB-4C3C-A5C8-A3F0204AC90C}">
          <x14:formula1>
            <xm:f>Handbok!$A$45:$A$47</xm:f>
          </x14:formula1>
          <xm:sqref>D29:D33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F046F-125D-44ED-854C-8B0A4C1BABA2}">
  <dimension ref="A1:M70"/>
  <sheetViews>
    <sheetView tabSelected="1" workbookViewId="0">
      <selection activeCell="G20" sqref="G20"/>
    </sheetView>
  </sheetViews>
  <sheetFormatPr defaultRowHeight="14.5" x14ac:dyDescent="0.35"/>
  <cols>
    <col min="1" max="1" width="3.7265625" bestFit="1" customWidth="1"/>
    <col min="2" max="2" width="35.26953125" customWidth="1"/>
    <col min="3" max="3" width="17.81640625" bestFit="1" customWidth="1"/>
    <col min="4" max="4" width="16.26953125" customWidth="1"/>
    <col min="5" max="5" width="14.7265625" bestFit="1" customWidth="1"/>
    <col min="6" max="6" width="16" bestFit="1" customWidth="1"/>
    <col min="7" max="8" width="13.81640625" bestFit="1" customWidth="1"/>
    <col min="9" max="9" width="17.81640625" customWidth="1"/>
    <col min="10" max="10" width="19.54296875" customWidth="1"/>
    <col min="11" max="11" width="10.81640625" customWidth="1"/>
  </cols>
  <sheetData>
    <row r="1" spans="1:13" ht="23.5" x14ac:dyDescent="0.55000000000000004">
      <c r="A1" t="s">
        <v>64</v>
      </c>
      <c r="B1" s="1" t="s">
        <v>0</v>
      </c>
      <c r="C1" s="28"/>
      <c r="D1" s="3"/>
      <c r="F1" s="16" t="s">
        <v>61</v>
      </c>
      <c r="G1" s="17"/>
      <c r="H1" s="17"/>
      <c r="I1" s="18"/>
    </row>
    <row r="2" spans="1:13" ht="24" thickBot="1" x14ac:dyDescent="0.6">
      <c r="B2" s="1" t="s">
        <v>1</v>
      </c>
      <c r="C2" s="28"/>
      <c r="F2" s="19" t="s">
        <v>62</v>
      </c>
      <c r="G2" s="20"/>
      <c r="H2" s="20"/>
      <c r="I2" s="21"/>
    </row>
    <row r="3" spans="1:13" x14ac:dyDescent="0.35">
      <c r="B3" s="1" t="s">
        <v>94</v>
      </c>
      <c r="C3" s="28"/>
    </row>
    <row r="4" spans="1:13" x14ac:dyDescent="0.35">
      <c r="F4" s="23"/>
      <c r="G4" s="23"/>
      <c r="H4" s="23"/>
      <c r="I4" s="23"/>
      <c r="J4" s="23"/>
    </row>
    <row r="5" spans="1:13" x14ac:dyDescent="0.35">
      <c r="B5" s="7" t="s">
        <v>2</v>
      </c>
      <c r="C5" t="s">
        <v>98</v>
      </c>
      <c r="F5" s="25"/>
      <c r="G5" s="25"/>
      <c r="H5" s="25"/>
      <c r="I5" s="32" t="s">
        <v>99</v>
      </c>
      <c r="J5" s="24"/>
    </row>
    <row r="6" spans="1:13" x14ac:dyDescent="0.35">
      <c r="C6" s="39" t="s">
        <v>95</v>
      </c>
      <c r="D6" s="40"/>
      <c r="E6" s="41" t="s">
        <v>96</v>
      </c>
      <c r="F6" s="41"/>
      <c r="G6" s="34" t="s">
        <v>97</v>
      </c>
      <c r="H6" s="34"/>
      <c r="I6" s="41" t="s">
        <v>125</v>
      </c>
      <c r="J6" s="41"/>
    </row>
    <row r="7" spans="1:13" x14ac:dyDescent="0.35">
      <c r="C7" s="4" t="s">
        <v>3</v>
      </c>
      <c r="D7" s="4" t="s">
        <v>7</v>
      </c>
      <c r="E7" s="26" t="s">
        <v>5</v>
      </c>
      <c r="F7" s="11" t="s">
        <v>9</v>
      </c>
      <c r="G7" s="27" t="s">
        <v>4</v>
      </c>
      <c r="H7" s="27" t="s">
        <v>8</v>
      </c>
      <c r="I7" s="10" t="s">
        <v>59</v>
      </c>
      <c r="J7" s="10" t="s">
        <v>126</v>
      </c>
      <c r="K7" s="13"/>
      <c r="L7" s="8"/>
    </row>
    <row r="8" spans="1:13" x14ac:dyDescent="0.35">
      <c r="A8" t="s">
        <v>67</v>
      </c>
      <c r="B8" s="5" t="s">
        <v>49</v>
      </c>
      <c r="C8" s="28"/>
      <c r="D8" s="28"/>
      <c r="E8" s="28"/>
      <c r="F8" s="29"/>
      <c r="G8" s="29"/>
      <c r="H8" s="29"/>
      <c r="I8" s="28"/>
      <c r="J8" s="28"/>
      <c r="K8" s="33">
        <f>IF(J8="Jomala",C8*2.64+D8/10*2.64+E8*0+F8*0+G8*0+H8*0,C8*2.64+D8/10*2.64+E8*0+F8*0+G8*0+H8*0+0.1/10*2.64*I8)</f>
        <v>0</v>
      </c>
      <c r="L8" t="s">
        <v>12</v>
      </c>
      <c r="M8" s="3" t="s">
        <v>54</v>
      </c>
    </row>
    <row r="9" spans="1:13" x14ac:dyDescent="0.35">
      <c r="B9" s="5" t="s">
        <v>50</v>
      </c>
      <c r="C9" s="28"/>
      <c r="D9" s="28"/>
      <c r="E9" s="28"/>
      <c r="F9" s="28"/>
      <c r="G9" s="28"/>
      <c r="H9" s="28"/>
      <c r="I9" s="28"/>
      <c r="J9" s="28"/>
      <c r="K9" s="33">
        <f t="shared" ref="K9:K12" si="0">IF(J9="Jomala",C9*2.64+D9/10*2.64+E9*0+F9*0+G9*0+H9*0,C9*2.64+D9/10*2.64+E9*0+F9*0+G9*0+H9*0+0.1/10*2.64*I9)</f>
        <v>0</v>
      </c>
      <c r="L9" t="s">
        <v>12</v>
      </c>
      <c r="M9" s="3" t="s">
        <v>54</v>
      </c>
    </row>
    <row r="10" spans="1:13" x14ac:dyDescent="0.35">
      <c r="B10" s="5" t="s">
        <v>51</v>
      </c>
      <c r="C10" s="28"/>
      <c r="D10" s="28"/>
      <c r="E10" s="28"/>
      <c r="F10" s="28"/>
      <c r="G10" s="28"/>
      <c r="H10" s="28"/>
      <c r="I10" s="28"/>
      <c r="J10" s="28"/>
      <c r="K10" s="33">
        <f t="shared" si="0"/>
        <v>0</v>
      </c>
      <c r="L10" t="s">
        <v>12</v>
      </c>
      <c r="M10" s="3" t="s">
        <v>54</v>
      </c>
    </row>
    <row r="11" spans="1:13" x14ac:dyDescent="0.35">
      <c r="B11" s="5" t="s">
        <v>52</v>
      </c>
      <c r="C11" s="28"/>
      <c r="D11" s="28"/>
      <c r="E11" s="28"/>
      <c r="F11" s="28"/>
      <c r="G11" s="28"/>
      <c r="H11" s="28"/>
      <c r="I11" s="28"/>
      <c r="J11" s="28"/>
      <c r="K11" s="33">
        <f t="shared" si="0"/>
        <v>0</v>
      </c>
      <c r="L11" t="s">
        <v>12</v>
      </c>
      <c r="M11" s="3" t="s">
        <v>54</v>
      </c>
    </row>
    <row r="12" spans="1:13" x14ac:dyDescent="0.35">
      <c r="B12" s="5" t="s">
        <v>53</v>
      </c>
      <c r="C12" s="28"/>
      <c r="D12" s="28"/>
      <c r="E12" s="28"/>
      <c r="F12" s="28"/>
      <c r="G12" s="28"/>
      <c r="H12" s="28"/>
      <c r="I12" s="28"/>
      <c r="J12" s="28"/>
      <c r="K12" s="33">
        <f t="shared" si="0"/>
        <v>0</v>
      </c>
      <c r="L12" t="s">
        <v>12</v>
      </c>
      <c r="M12" s="3" t="s">
        <v>54</v>
      </c>
    </row>
    <row r="13" spans="1:13" x14ac:dyDescent="0.35">
      <c r="C13" s="30"/>
      <c r="D13" s="30"/>
      <c r="E13" s="30"/>
      <c r="F13" s="30"/>
      <c r="G13" s="30"/>
      <c r="H13" s="30"/>
      <c r="I13" s="30"/>
      <c r="J13" s="30"/>
      <c r="K13" s="23"/>
    </row>
    <row r="14" spans="1:13" x14ac:dyDescent="0.35">
      <c r="C14" s="30"/>
      <c r="D14" s="30"/>
      <c r="E14" s="30"/>
      <c r="F14" s="30"/>
      <c r="G14" s="30"/>
      <c r="H14" s="30"/>
      <c r="I14" s="30"/>
      <c r="J14" s="30"/>
    </row>
    <row r="15" spans="1:13" x14ac:dyDescent="0.35">
      <c r="C15" s="30"/>
      <c r="D15" s="30"/>
      <c r="E15" s="30"/>
      <c r="F15" s="30"/>
      <c r="G15" s="30"/>
      <c r="H15" s="30"/>
      <c r="I15" s="30"/>
      <c r="J15" s="30"/>
      <c r="M15" s="23"/>
    </row>
    <row r="16" spans="1:13" x14ac:dyDescent="0.35">
      <c r="B16" s="3" t="s">
        <v>55</v>
      </c>
      <c r="C16" s="30"/>
      <c r="D16" s="30"/>
      <c r="E16" s="30"/>
      <c r="F16" s="30"/>
      <c r="G16" s="30"/>
      <c r="H16" s="30"/>
      <c r="I16" s="30"/>
      <c r="J16" s="30"/>
    </row>
    <row r="17" spans="1:11" x14ac:dyDescent="0.35">
      <c r="B17" t="s">
        <v>11</v>
      </c>
      <c r="C17" s="6">
        <f>SUM(C8:C16)</f>
        <v>0</v>
      </c>
      <c r="D17" s="6">
        <f t="shared" ref="D17:I17" si="1">SUM(D8:D16)</f>
        <v>0</v>
      </c>
      <c r="E17" s="6">
        <f t="shared" si="1"/>
        <v>0</v>
      </c>
      <c r="F17" s="6">
        <f t="shared" si="1"/>
        <v>0</v>
      </c>
      <c r="G17" s="6">
        <f t="shared" si="1"/>
        <v>0</v>
      </c>
      <c r="H17" s="6">
        <f t="shared" si="1"/>
        <v>0</v>
      </c>
      <c r="I17" s="6">
        <f t="shared" si="1"/>
        <v>0</v>
      </c>
      <c r="J17" s="3" t="s">
        <v>54</v>
      </c>
    </row>
    <row r="19" spans="1:11" x14ac:dyDescent="0.35">
      <c r="B19" t="s">
        <v>13</v>
      </c>
      <c r="C19" s="6">
        <f>C17*10+D17*4.8+E17*4.6+F17+G17+H17+I17</f>
        <v>0</v>
      </c>
      <c r="D19" s="3" t="s">
        <v>54</v>
      </c>
    </row>
    <row r="20" spans="1:11" x14ac:dyDescent="0.35">
      <c r="B20" t="s">
        <v>15</v>
      </c>
      <c r="C20" s="33">
        <f>SUM(K8:K16)</f>
        <v>0</v>
      </c>
      <c r="D20" s="3" t="s">
        <v>54</v>
      </c>
    </row>
    <row r="21" spans="1:11" x14ac:dyDescent="0.35">
      <c r="B21" t="s">
        <v>16</v>
      </c>
      <c r="C21" s="6" t="e">
        <f>C19/C2</f>
        <v>#DIV/0!</v>
      </c>
      <c r="D21" s="3" t="s">
        <v>54</v>
      </c>
    </row>
    <row r="22" spans="1:11" x14ac:dyDescent="0.35">
      <c r="B22" t="s">
        <v>17</v>
      </c>
      <c r="C22" s="6" t="e">
        <f>C20/C2</f>
        <v>#DIV/0!</v>
      </c>
      <c r="D22" s="3" t="s">
        <v>54</v>
      </c>
    </row>
    <row r="23" spans="1:11" x14ac:dyDescent="0.35">
      <c r="A23" t="s">
        <v>74</v>
      </c>
      <c r="B23" t="s">
        <v>27</v>
      </c>
      <c r="C23" s="28"/>
      <c r="D23" s="8" t="s">
        <v>58</v>
      </c>
    </row>
    <row r="24" spans="1:11" x14ac:dyDescent="0.35">
      <c r="B24" t="s">
        <v>29</v>
      </c>
      <c r="C24" s="6" t="e">
        <f>C23/C2</f>
        <v>#DIV/0!</v>
      </c>
      <c r="D24" s="3" t="s">
        <v>54</v>
      </c>
    </row>
    <row r="25" spans="1:11" x14ac:dyDescent="0.35">
      <c r="B25" t="s">
        <v>63</v>
      </c>
      <c r="C25" s="6">
        <f>E17*4.6+F17+G17*4.8+H17+I17*0.85</f>
        <v>0</v>
      </c>
      <c r="D25" s="3" t="s">
        <v>54</v>
      </c>
    </row>
    <row r="26" spans="1:11" x14ac:dyDescent="0.35">
      <c r="D26" s="3"/>
    </row>
    <row r="27" spans="1:11" x14ac:dyDescent="0.35">
      <c r="B27" s="7" t="s">
        <v>18</v>
      </c>
      <c r="D27" s="22" t="s">
        <v>78</v>
      </c>
      <c r="E27" t="s">
        <v>79</v>
      </c>
      <c r="F27" t="s">
        <v>81</v>
      </c>
    </row>
    <row r="28" spans="1:11" x14ac:dyDescent="0.35">
      <c r="C28" t="s">
        <v>19</v>
      </c>
      <c r="D28" t="s">
        <v>107</v>
      </c>
      <c r="E28" t="s">
        <v>108</v>
      </c>
      <c r="F28" t="s">
        <v>26</v>
      </c>
    </row>
    <row r="29" spans="1:11" x14ac:dyDescent="0.35">
      <c r="A29" t="s">
        <v>77</v>
      </c>
      <c r="B29" t="s">
        <v>49</v>
      </c>
      <c r="C29" s="28"/>
      <c r="D29" s="28"/>
      <c r="E29" s="28"/>
      <c r="F29" s="28"/>
      <c r="G29" s="14">
        <f>IF(D29="Allwinds",0*C29,250.76*C29)/1000000</f>
        <v>0</v>
      </c>
      <c r="H29" s="14">
        <f>IF(E29="Ja",0*G29,G29)</f>
        <v>0</v>
      </c>
      <c r="I29" s="6">
        <f>H29</f>
        <v>0</v>
      </c>
      <c r="J29" t="s">
        <v>12</v>
      </c>
      <c r="K29" s="3" t="s">
        <v>54</v>
      </c>
    </row>
    <row r="30" spans="1:11" x14ac:dyDescent="0.35">
      <c r="B30" t="s">
        <v>50</v>
      </c>
      <c r="C30" s="28"/>
      <c r="D30" s="28"/>
      <c r="E30" s="28"/>
      <c r="F30" s="28"/>
      <c r="G30" s="14">
        <f t="shared" ref="G30:G33" si="2">IF(D30="Allwinds",0*C30,250.76*C30)/1000000</f>
        <v>0</v>
      </c>
      <c r="H30" s="14">
        <f t="shared" ref="H30:H33" si="3">IF(E30="Ja",0*G30,G30)</f>
        <v>0</v>
      </c>
      <c r="I30" s="6">
        <f t="shared" ref="I30:I33" si="4">H30</f>
        <v>0</v>
      </c>
      <c r="J30" t="s">
        <v>12</v>
      </c>
      <c r="K30" s="3" t="s">
        <v>54</v>
      </c>
    </row>
    <row r="31" spans="1:11" x14ac:dyDescent="0.35">
      <c r="B31" t="s">
        <v>51</v>
      </c>
      <c r="C31" s="28"/>
      <c r="D31" s="28"/>
      <c r="E31" s="28"/>
      <c r="F31" s="28"/>
      <c r="G31" s="14">
        <f t="shared" si="2"/>
        <v>0</v>
      </c>
      <c r="H31" s="14">
        <f t="shared" si="3"/>
        <v>0</v>
      </c>
      <c r="I31" s="6">
        <f t="shared" si="4"/>
        <v>0</v>
      </c>
      <c r="J31" t="s">
        <v>12</v>
      </c>
      <c r="K31" s="3" t="s">
        <v>54</v>
      </c>
    </row>
    <row r="32" spans="1:11" x14ac:dyDescent="0.35">
      <c r="B32" t="s">
        <v>52</v>
      </c>
      <c r="C32" s="28"/>
      <c r="D32" s="28"/>
      <c r="E32" s="28"/>
      <c r="F32" s="28"/>
      <c r="G32" s="14">
        <f t="shared" si="2"/>
        <v>0</v>
      </c>
      <c r="H32" s="14">
        <f t="shared" si="3"/>
        <v>0</v>
      </c>
      <c r="I32" s="6">
        <f t="shared" si="4"/>
        <v>0</v>
      </c>
      <c r="J32" t="s">
        <v>12</v>
      </c>
      <c r="K32" s="3" t="s">
        <v>54</v>
      </c>
    </row>
    <row r="33" spans="1:11" x14ac:dyDescent="0.35">
      <c r="B33" t="s">
        <v>53</v>
      </c>
      <c r="C33" s="28"/>
      <c r="D33" s="28"/>
      <c r="E33" s="28"/>
      <c r="F33" s="28"/>
      <c r="G33" s="14">
        <f t="shared" si="2"/>
        <v>0</v>
      </c>
      <c r="H33" s="14">
        <f t="shared" si="3"/>
        <v>0</v>
      </c>
      <c r="I33" s="6">
        <f t="shared" si="4"/>
        <v>0</v>
      </c>
      <c r="J33" t="s">
        <v>12</v>
      </c>
      <c r="K33" s="3" t="s">
        <v>54</v>
      </c>
    </row>
    <row r="34" spans="1:11" x14ac:dyDescent="0.35">
      <c r="C34" s="30"/>
      <c r="D34" s="30"/>
      <c r="E34" s="30"/>
      <c r="F34" s="30"/>
    </row>
    <row r="35" spans="1:11" x14ac:dyDescent="0.35">
      <c r="C35" s="30"/>
      <c r="D35" s="30"/>
      <c r="E35" s="30"/>
      <c r="F35" s="30"/>
    </row>
    <row r="36" spans="1:11" x14ac:dyDescent="0.35">
      <c r="C36" s="30"/>
      <c r="D36" s="30"/>
      <c r="E36" s="30"/>
      <c r="F36" s="30"/>
    </row>
    <row r="37" spans="1:11" x14ac:dyDescent="0.35">
      <c r="B37" s="3" t="s">
        <v>55</v>
      </c>
      <c r="C37" s="30"/>
      <c r="D37" s="30"/>
      <c r="E37" s="30"/>
      <c r="F37" s="30"/>
    </row>
    <row r="38" spans="1:11" x14ac:dyDescent="0.35">
      <c r="B38" t="s">
        <v>11</v>
      </c>
      <c r="C38" s="6">
        <f>SUM(C29:C33)</f>
        <v>0</v>
      </c>
      <c r="D38" s="13"/>
      <c r="E38" s="13"/>
      <c r="F38" s="6">
        <f>SUM(F29:F33)</f>
        <v>0</v>
      </c>
      <c r="G38" s="3" t="s">
        <v>54</v>
      </c>
    </row>
    <row r="40" spans="1:11" x14ac:dyDescent="0.35">
      <c r="B40" t="s">
        <v>22</v>
      </c>
      <c r="C40" s="6">
        <f>C38+F38</f>
        <v>0</v>
      </c>
      <c r="D40" s="3" t="s">
        <v>54</v>
      </c>
    </row>
    <row r="41" spans="1:11" x14ac:dyDescent="0.35">
      <c r="B41" t="s">
        <v>23</v>
      </c>
      <c r="C41" s="6">
        <f>SUM(I29:I33)</f>
        <v>0</v>
      </c>
      <c r="D41" s="3" t="s">
        <v>54</v>
      </c>
    </row>
    <row r="42" spans="1:11" x14ac:dyDescent="0.35">
      <c r="B42" t="s">
        <v>24</v>
      </c>
      <c r="C42" s="6" t="e">
        <f>C40/C2</f>
        <v>#DIV/0!</v>
      </c>
      <c r="D42" s="3" t="s">
        <v>54</v>
      </c>
    </row>
    <row r="43" spans="1:11" x14ac:dyDescent="0.35">
      <c r="B43" t="s">
        <v>25</v>
      </c>
      <c r="C43" s="6" t="e">
        <f>C41/C2</f>
        <v>#DIV/0!</v>
      </c>
      <c r="D43" s="3" t="s">
        <v>54</v>
      </c>
    </row>
    <row r="44" spans="1:11" x14ac:dyDescent="0.35">
      <c r="A44" t="s">
        <v>84</v>
      </c>
      <c r="B44" t="s">
        <v>28</v>
      </c>
      <c r="C44" s="28"/>
      <c r="D44" s="3" t="s">
        <v>57</v>
      </c>
    </row>
    <row r="45" spans="1:11" x14ac:dyDescent="0.35">
      <c r="B45" t="s">
        <v>30</v>
      </c>
      <c r="C45" s="6" t="e">
        <f>C44/C2</f>
        <v>#DIV/0!</v>
      </c>
      <c r="D45" s="3" t="s">
        <v>54</v>
      </c>
    </row>
    <row r="47" spans="1:11" x14ac:dyDescent="0.35">
      <c r="B47" s="7" t="s">
        <v>31</v>
      </c>
      <c r="E47" t="s">
        <v>89</v>
      </c>
    </row>
    <row r="48" spans="1:11" x14ac:dyDescent="0.35">
      <c r="C48" t="s">
        <v>33</v>
      </c>
      <c r="D48" t="s">
        <v>34</v>
      </c>
      <c r="E48" t="s">
        <v>115</v>
      </c>
      <c r="F48" t="s">
        <v>118</v>
      </c>
      <c r="G48" t="s">
        <v>35</v>
      </c>
      <c r="H48" t="s">
        <v>36</v>
      </c>
      <c r="I48" t="s">
        <v>18</v>
      </c>
      <c r="J48" t="s">
        <v>37</v>
      </c>
      <c r="K48" t="s">
        <v>38</v>
      </c>
    </row>
    <row r="49" spans="1:11" x14ac:dyDescent="0.35">
      <c r="A49" t="s">
        <v>86</v>
      </c>
      <c r="B49" t="s">
        <v>32</v>
      </c>
      <c r="C49" s="31"/>
      <c r="D49" s="31"/>
      <c r="E49" s="28"/>
      <c r="F49" s="28"/>
      <c r="G49" s="31"/>
      <c r="H49" s="31"/>
      <c r="I49" s="31"/>
      <c r="J49" s="31"/>
      <c r="K49" s="31"/>
    </row>
    <row r="50" spans="1:11" x14ac:dyDescent="0.35">
      <c r="B50" t="s">
        <v>110</v>
      </c>
      <c r="C50" s="31"/>
      <c r="D50" s="31"/>
      <c r="E50" s="28"/>
      <c r="F50" s="28"/>
      <c r="G50" s="31"/>
      <c r="H50" s="31"/>
      <c r="I50" s="31"/>
      <c r="J50" s="31"/>
      <c r="K50" s="31"/>
    </row>
    <row r="52" spans="1:11" x14ac:dyDescent="0.35">
      <c r="C52" t="s">
        <v>39</v>
      </c>
      <c r="D52" t="s">
        <v>111</v>
      </c>
    </row>
    <row r="53" spans="1:11" x14ac:dyDescent="0.35">
      <c r="B53" t="s">
        <v>40</v>
      </c>
      <c r="C53" s="28"/>
      <c r="D53" s="6">
        <f>C50*0.075+G50*0.045+H50*0.03</f>
        <v>0</v>
      </c>
    </row>
    <row r="54" spans="1:11" x14ac:dyDescent="0.35">
      <c r="B54" t="s">
        <v>41</v>
      </c>
      <c r="C54" s="28"/>
      <c r="D54" s="6">
        <f>D50*0.07</f>
        <v>0</v>
      </c>
    </row>
    <row r="55" spans="1:11" x14ac:dyDescent="0.35">
      <c r="B55" t="s">
        <v>116</v>
      </c>
      <c r="C55" s="28"/>
      <c r="D55" s="6">
        <f>E50*0.07</f>
        <v>0</v>
      </c>
    </row>
    <row r="56" spans="1:11" x14ac:dyDescent="0.35">
      <c r="B56" t="s">
        <v>117</v>
      </c>
      <c r="C56" s="28"/>
      <c r="D56" s="6">
        <f>F50*0.04</f>
        <v>0</v>
      </c>
    </row>
    <row r="57" spans="1:11" x14ac:dyDescent="0.35">
      <c r="A57" t="s">
        <v>90</v>
      </c>
      <c r="B57" t="s">
        <v>42</v>
      </c>
      <c r="C57" s="28"/>
      <c r="D57" s="6"/>
    </row>
    <row r="58" spans="1:11" x14ac:dyDescent="0.35">
      <c r="A58" t="s">
        <v>91</v>
      </c>
      <c r="B58" t="s">
        <v>43</v>
      </c>
      <c r="C58" s="28"/>
      <c r="D58" s="6">
        <f>I50*0.2+0.6*H50*0.2</f>
        <v>0</v>
      </c>
    </row>
    <row r="60" spans="1:11" x14ac:dyDescent="0.35">
      <c r="B60" t="s">
        <v>14</v>
      </c>
      <c r="C60" s="6">
        <f>(C53+D53)/1000*2.38+(C54+D54)/1000*2.38+(C55+D55)*0+(C56+D56)*0+(C57+D57)/1000*2.64</f>
        <v>0</v>
      </c>
    </row>
    <row r="61" spans="1:11" x14ac:dyDescent="0.35">
      <c r="B61" t="s">
        <v>44</v>
      </c>
      <c r="C61" s="6" t="e">
        <f>C60/C2</f>
        <v>#DIV/0!</v>
      </c>
    </row>
    <row r="62" spans="1:11" x14ac:dyDescent="0.35">
      <c r="A62" t="s">
        <v>92</v>
      </c>
      <c r="B62" t="s">
        <v>45</v>
      </c>
      <c r="C62" s="28"/>
    </row>
    <row r="63" spans="1:11" x14ac:dyDescent="0.35">
      <c r="B63" t="s">
        <v>46</v>
      </c>
      <c r="C63" s="6" t="e">
        <f>C62/C2</f>
        <v>#DIV/0!</v>
      </c>
    </row>
    <row r="66" spans="1:3" x14ac:dyDescent="0.35">
      <c r="A66" t="s">
        <v>120</v>
      </c>
      <c r="B66" t="s">
        <v>11</v>
      </c>
    </row>
    <row r="67" spans="1:3" x14ac:dyDescent="0.35">
      <c r="B67" t="s">
        <v>12</v>
      </c>
      <c r="C67" s="6">
        <f>C20+C41+C60</f>
        <v>0</v>
      </c>
    </row>
    <row r="68" spans="1:3" x14ac:dyDescent="0.35">
      <c r="B68" t="s">
        <v>44</v>
      </c>
      <c r="C68" s="6" t="e">
        <f>C67/C2</f>
        <v>#DIV/0!</v>
      </c>
    </row>
    <row r="69" spans="1:3" x14ac:dyDescent="0.35">
      <c r="B69" t="s">
        <v>47</v>
      </c>
      <c r="C69" s="6">
        <f>C23+C44+C62</f>
        <v>0</v>
      </c>
    </row>
    <row r="70" spans="1:3" x14ac:dyDescent="0.35">
      <c r="B70" t="s">
        <v>48</v>
      </c>
      <c r="C70" s="6" t="e">
        <f>C69/C2</f>
        <v>#DIV/0!</v>
      </c>
    </row>
  </sheetData>
  <sheetProtection sheet="1" objects="1" scenarios="1"/>
  <mergeCells count="4">
    <mergeCell ref="C6:D6"/>
    <mergeCell ref="E6:F6"/>
    <mergeCell ref="G6:H6"/>
    <mergeCell ref="I6:J6"/>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67297FCB-C86F-45D3-9C36-EFB9349ACF7F}">
          <x14:formula1>
            <xm:f>Handbok!$A$45:$A$47</xm:f>
          </x14:formula1>
          <xm:sqref>D29:D33</xm:sqref>
        </x14:dataValidation>
        <x14:dataValidation type="list" allowBlank="1" showInputMessage="1" showErrorMessage="1" xr:uid="{82E4A059-4611-4E70-9F52-9B0F105998BE}">
          <x14:formula1>
            <xm:f>Handbok!$B$45:$B$46</xm:f>
          </x14:formula1>
          <xm:sqref>E29:E33</xm:sqref>
        </x14:dataValidation>
        <x14:dataValidation type="list" allowBlank="1" showInputMessage="1" showErrorMessage="1" xr:uid="{C865C352-BC3C-41FA-996C-EEC22FC622FB}">
          <x14:formula1>
            <xm:f>Handbok!$C$45:$C$47</xm:f>
          </x14:formula1>
          <xm:sqref>J8:J12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15566-0CA4-4DC2-893C-36A5C3838CDD}">
  <dimension ref="A1:C47"/>
  <sheetViews>
    <sheetView workbookViewId="0">
      <selection activeCell="A15" sqref="A15"/>
    </sheetView>
  </sheetViews>
  <sheetFormatPr defaultRowHeight="14.5" x14ac:dyDescent="0.35"/>
  <cols>
    <col min="1" max="1" width="18" customWidth="1"/>
  </cols>
  <sheetData>
    <row r="1" spans="1:1" x14ac:dyDescent="0.35">
      <c r="A1" t="s">
        <v>93</v>
      </c>
    </row>
    <row r="3" spans="1:1" x14ac:dyDescent="0.35">
      <c r="A3" t="s">
        <v>68</v>
      </c>
    </row>
    <row r="4" spans="1:1" x14ac:dyDescent="0.35">
      <c r="A4" t="s">
        <v>65</v>
      </c>
    </row>
    <row r="6" spans="1:1" x14ac:dyDescent="0.35">
      <c r="A6" t="s">
        <v>66</v>
      </c>
    </row>
    <row r="8" spans="1:1" x14ac:dyDescent="0.35">
      <c r="A8" t="s">
        <v>69</v>
      </c>
    </row>
    <row r="9" spans="1:1" x14ac:dyDescent="0.35">
      <c r="A9" t="s">
        <v>70</v>
      </c>
    </row>
    <row r="10" spans="1:1" x14ac:dyDescent="0.35">
      <c r="A10" t="s">
        <v>76</v>
      </c>
    </row>
    <row r="11" spans="1:1" x14ac:dyDescent="0.35">
      <c r="A11" t="s">
        <v>73</v>
      </c>
    </row>
    <row r="13" spans="1:1" x14ac:dyDescent="0.35">
      <c r="A13" t="s">
        <v>109</v>
      </c>
    </row>
    <row r="14" spans="1:1" x14ac:dyDescent="0.35">
      <c r="A14" t="s">
        <v>131</v>
      </c>
    </row>
    <row r="16" spans="1:1" x14ac:dyDescent="0.35">
      <c r="A16" t="s">
        <v>75</v>
      </c>
    </row>
    <row r="18" spans="1:1" x14ac:dyDescent="0.35">
      <c r="A18" t="s">
        <v>82</v>
      </c>
    </row>
    <row r="19" spans="1:1" x14ac:dyDescent="0.35">
      <c r="A19" t="s">
        <v>88</v>
      </c>
    </row>
    <row r="21" spans="1:1" x14ac:dyDescent="0.35">
      <c r="A21" t="s">
        <v>113</v>
      </c>
    </row>
    <row r="22" spans="1:1" x14ac:dyDescent="0.35">
      <c r="A22" t="s">
        <v>114</v>
      </c>
    </row>
    <row r="24" spans="1:1" x14ac:dyDescent="0.35">
      <c r="A24" t="s">
        <v>80</v>
      </c>
    </row>
    <row r="26" spans="1:1" x14ac:dyDescent="0.35">
      <c r="A26" t="s">
        <v>83</v>
      </c>
    </row>
    <row r="28" spans="1:1" x14ac:dyDescent="0.35">
      <c r="A28" t="s">
        <v>85</v>
      </c>
    </row>
    <row r="30" spans="1:1" x14ac:dyDescent="0.35">
      <c r="A30" t="s">
        <v>87</v>
      </c>
    </row>
    <row r="31" spans="1:1" x14ac:dyDescent="0.35">
      <c r="A31" t="s">
        <v>112</v>
      </c>
    </row>
    <row r="33" spans="1:3" x14ac:dyDescent="0.35">
      <c r="A33" t="s">
        <v>119</v>
      </c>
    </row>
    <row r="35" spans="1:3" x14ac:dyDescent="0.35">
      <c r="A35" t="s">
        <v>121</v>
      </c>
    </row>
    <row r="37" spans="1:3" x14ac:dyDescent="0.35">
      <c r="A37" t="s">
        <v>122</v>
      </c>
    </row>
    <row r="39" spans="1:3" x14ac:dyDescent="0.35">
      <c r="A39" t="s">
        <v>123</v>
      </c>
    </row>
    <row r="41" spans="1:3" x14ac:dyDescent="0.35">
      <c r="A41" t="s">
        <v>124</v>
      </c>
    </row>
    <row r="44" spans="1:3" x14ac:dyDescent="0.35">
      <c r="A44" t="s">
        <v>103</v>
      </c>
      <c r="B44" t="s">
        <v>105</v>
      </c>
      <c r="C44" t="s">
        <v>128</v>
      </c>
    </row>
    <row r="45" spans="1:3" x14ac:dyDescent="0.35">
      <c r="A45" t="s">
        <v>100</v>
      </c>
      <c r="B45" t="s">
        <v>104</v>
      </c>
      <c r="C45" t="s">
        <v>127</v>
      </c>
    </row>
    <row r="46" spans="1:3" x14ac:dyDescent="0.35">
      <c r="A46" t="s">
        <v>101</v>
      </c>
      <c r="B46" t="s">
        <v>106</v>
      </c>
      <c r="C46" t="s">
        <v>129</v>
      </c>
    </row>
    <row r="47" spans="1:3" x14ac:dyDescent="0.35">
      <c r="A47" t="s">
        <v>102</v>
      </c>
      <c r="C47" t="s">
        <v>130</v>
      </c>
    </row>
  </sheetData>
  <phoneticPr fontId="8" type="noConversion"/>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Testmall 2018</vt:lpstr>
      <vt:lpstr>2018</vt:lpstr>
      <vt:lpstr>2019</vt:lpstr>
      <vt:lpstr>Handbok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Gunnar Westling</dc:creator>
  <cp:lastModifiedBy>Karin Rosenberg-Brunila</cp:lastModifiedBy>
  <dcterms:created xsi:type="dcterms:W3CDTF">2018-10-24T10:06:12Z</dcterms:created>
  <dcterms:modified xsi:type="dcterms:W3CDTF">2019-12-13T12:12:00Z</dcterms:modified>
</cp:coreProperties>
</file>